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ny\Desktop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M28" i="1" l="1"/>
  <c r="U9" i="1" l="1"/>
  <c r="T9" i="1"/>
  <c r="U7" i="1"/>
  <c r="T7" i="1"/>
  <c r="S6" i="1"/>
  <c r="R6" i="1"/>
  <c r="Q26" i="1"/>
  <c r="P26" i="1"/>
  <c r="Q24" i="1"/>
  <c r="P24" i="1"/>
  <c r="Q22" i="1"/>
  <c r="P22" i="1"/>
  <c r="Q20" i="1"/>
  <c r="P20" i="1"/>
  <c r="Q18" i="1"/>
  <c r="P18" i="1"/>
  <c r="Q16" i="1"/>
  <c r="P16" i="1"/>
  <c r="Q14" i="1"/>
  <c r="P14" i="1"/>
  <c r="Q12" i="1"/>
  <c r="P12" i="1"/>
  <c r="Q10" i="1"/>
  <c r="P10" i="1"/>
  <c r="Q8" i="1"/>
  <c r="P8" i="1"/>
  <c r="Q6" i="1"/>
  <c r="P6" i="1"/>
  <c r="O28" i="1"/>
  <c r="N28" i="1"/>
  <c r="O29" i="1"/>
  <c r="N29" i="1"/>
  <c r="B26" i="1"/>
  <c r="B8" i="1"/>
  <c r="R26" i="1" l="1"/>
  <c r="S26" i="1"/>
  <c r="I13" i="1" l="1"/>
  <c r="I25" i="1"/>
  <c r="I23" i="1"/>
  <c r="I21" i="1"/>
  <c r="I19" i="1"/>
  <c r="I17" i="1"/>
  <c r="I15" i="1"/>
  <c r="I11" i="1"/>
  <c r="I9" i="1"/>
  <c r="B24" i="1" l="1"/>
  <c r="B22" i="1"/>
  <c r="B20" i="1"/>
  <c r="B18" i="1"/>
  <c r="B16" i="1"/>
  <c r="B14" i="1"/>
  <c r="B12" i="1"/>
  <c r="B10" i="1"/>
  <c r="R20" i="1" l="1"/>
  <c r="R18" i="1"/>
  <c r="R12" i="1"/>
  <c r="R24" i="1"/>
  <c r="R16" i="1"/>
  <c r="R14" i="1"/>
  <c r="R10" i="1"/>
  <c r="R8" i="1"/>
  <c r="R22" i="1"/>
  <c r="S22" i="1"/>
  <c r="S18" i="1"/>
  <c r="S16" i="1"/>
  <c r="S8" i="1"/>
  <c r="S20" i="1"/>
  <c r="S14" i="1"/>
  <c r="S12" i="1"/>
  <c r="S10" i="1"/>
  <c r="S24" i="1"/>
  <c r="C30" i="1"/>
  <c r="O31" i="1" s="1"/>
  <c r="R29" i="1" l="1"/>
  <c r="S29" i="1"/>
  <c r="U11" i="1"/>
  <c r="U13" i="1" s="1"/>
  <c r="U15" i="1" s="1"/>
  <c r="U17" i="1" s="1"/>
  <c r="U19" i="1" s="1"/>
  <c r="U21" i="1" s="1"/>
  <c r="U23" i="1" s="1"/>
  <c r="U25" i="1" s="1"/>
  <c r="U27" i="1" s="1"/>
  <c r="T11" i="1"/>
  <c r="T13" i="1" s="1"/>
  <c r="T15" i="1" s="1"/>
  <c r="T17" i="1" s="1"/>
  <c r="T19" i="1" s="1"/>
  <c r="T21" i="1" s="1"/>
  <c r="T23" i="1" s="1"/>
  <c r="T25" i="1" s="1"/>
  <c r="T27" i="1" s="1"/>
</calcChain>
</file>

<file path=xl/sharedStrings.xml><?xml version="1.0" encoding="utf-8"?>
<sst xmlns="http://schemas.openxmlformats.org/spreadsheetml/2006/main" count="50" uniqueCount="40">
  <si>
    <t>Point</t>
  </si>
  <si>
    <t>Side</t>
  </si>
  <si>
    <t>Length</t>
  </si>
  <si>
    <t>Measured angle</t>
  </si>
  <si>
    <t>Bearing</t>
  </si>
  <si>
    <t>Components</t>
  </si>
  <si>
    <t>Corrections</t>
  </si>
  <si>
    <t>Coordinates</t>
  </si>
  <si>
    <t>X</t>
  </si>
  <si>
    <t>Y</t>
  </si>
  <si>
    <r>
      <rPr>
        <b/>
        <sz val="13"/>
        <color theme="1"/>
        <rFont val="Symbol"/>
        <family val="1"/>
        <charset val="2"/>
      </rPr>
      <t>D</t>
    </r>
    <r>
      <rPr>
        <b/>
        <sz val="13"/>
        <color theme="1"/>
        <rFont val="Calibri"/>
        <family val="2"/>
        <scheme val="minor"/>
      </rPr>
      <t>X</t>
    </r>
  </si>
  <si>
    <r>
      <rPr>
        <b/>
        <sz val="13"/>
        <color theme="1"/>
        <rFont val="Symbol"/>
        <family val="1"/>
        <charset val="2"/>
      </rPr>
      <t>D</t>
    </r>
    <r>
      <rPr>
        <b/>
        <sz val="13"/>
        <color theme="1"/>
        <rFont val="Calibri"/>
        <family val="2"/>
        <scheme val="minor"/>
      </rPr>
      <t>Y</t>
    </r>
  </si>
  <si>
    <t>Corr. Components</t>
  </si>
  <si>
    <t>D</t>
  </si>
  <si>
    <t>M</t>
  </si>
  <si>
    <t>S</t>
  </si>
  <si>
    <t>Corr. in ang</t>
  </si>
  <si>
    <t>Corrected angles</t>
  </si>
  <si>
    <r>
      <rPr>
        <b/>
        <sz val="13"/>
        <rFont val="Symbol"/>
        <family val="1"/>
        <charset val="2"/>
      </rPr>
      <t>D</t>
    </r>
    <r>
      <rPr>
        <b/>
        <sz val="13"/>
        <rFont val="Calibri"/>
        <family val="2"/>
        <scheme val="minor"/>
      </rPr>
      <t>X</t>
    </r>
  </si>
  <si>
    <r>
      <rPr>
        <b/>
        <sz val="13"/>
        <rFont val="Symbol"/>
        <family val="1"/>
        <charset val="2"/>
      </rPr>
      <t>D</t>
    </r>
    <r>
      <rPr>
        <b/>
        <sz val="13"/>
        <rFont val="Calibri"/>
        <family val="2"/>
        <scheme val="minor"/>
      </rPr>
      <t>Y</t>
    </r>
  </si>
  <si>
    <t>Closing error</t>
  </si>
  <si>
    <t>rate of Closing error</t>
  </si>
  <si>
    <t xml:space="preserve"> Numerical Sum</t>
  </si>
  <si>
    <t>Algebraic Sum</t>
  </si>
  <si>
    <t>Elevation</t>
  </si>
  <si>
    <t>Z</t>
  </si>
  <si>
    <t>1/</t>
  </si>
  <si>
    <t>TP14</t>
  </si>
  <si>
    <t>TP1</t>
  </si>
  <si>
    <t>TP5</t>
  </si>
  <si>
    <t>TP6</t>
  </si>
  <si>
    <t>TP7</t>
  </si>
  <si>
    <t>TP8</t>
  </si>
  <si>
    <t>TP9</t>
  </si>
  <si>
    <t>TP10</t>
  </si>
  <si>
    <t>TP11</t>
  </si>
  <si>
    <t>TP12</t>
  </si>
  <si>
    <t>TP2</t>
  </si>
  <si>
    <t>TP2TP14</t>
  </si>
  <si>
    <t>Existing Jazan Airport Closed Traverse Scale 1.000419377014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</si>
</sst>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00"/>
    <numFmt numFmtId="166" formatCode="0.0000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Symbol"/>
      <family val="1"/>
      <charset val="2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1"/>
      <color rgb="FF0070C0"/>
      <name val="Simplex"/>
    </font>
    <font>
      <sz val="11"/>
      <color rgb="FF990099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name val="Symbol"/>
      <family val="1"/>
      <charset val="2"/>
    </font>
    <font>
      <b/>
      <u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 vertical="center"/>
    </xf>
    <xf numFmtId="165" fontId="13" fillId="2" borderId="28" xfId="0" applyNumberFormat="1" applyFont="1" applyFill="1" applyBorder="1" applyAlignment="1">
      <alignment horizontal="center" vertical="center"/>
    </xf>
    <xf numFmtId="165" fontId="13" fillId="2" borderId="30" xfId="0" applyNumberFormat="1" applyFont="1" applyFill="1" applyBorder="1" applyAlignment="1">
      <alignment horizontal="center" vertical="center"/>
    </xf>
    <xf numFmtId="165" fontId="13" fillId="2" borderId="13" xfId="0" applyNumberFormat="1" applyFont="1" applyFill="1" applyBorder="1" applyAlignment="1">
      <alignment horizontal="center" vertical="center"/>
    </xf>
    <xf numFmtId="165" fontId="13" fillId="2" borderId="23" xfId="0" applyNumberFormat="1" applyFont="1" applyFill="1" applyBorder="1" applyAlignment="1">
      <alignment horizontal="center" vertical="center"/>
    </xf>
    <xf numFmtId="165" fontId="13" fillId="2" borderId="14" xfId="0" applyNumberFormat="1" applyFont="1" applyFill="1" applyBorder="1" applyAlignment="1">
      <alignment horizontal="center" vertical="center"/>
    </xf>
    <xf numFmtId="165" fontId="13" fillId="3" borderId="13" xfId="0" applyNumberFormat="1" applyFont="1" applyFill="1" applyBorder="1" applyAlignment="1">
      <alignment horizontal="center" vertical="center"/>
    </xf>
    <xf numFmtId="165" fontId="13" fillId="3" borderId="23" xfId="0" applyNumberFormat="1" applyFont="1" applyFill="1" applyBorder="1" applyAlignment="1">
      <alignment horizontal="center" vertical="center"/>
    </xf>
    <xf numFmtId="165" fontId="13" fillId="3" borderId="14" xfId="0" applyNumberFormat="1" applyFont="1" applyFill="1" applyBorder="1" applyAlignment="1">
      <alignment horizontal="center" vertical="center"/>
    </xf>
    <xf numFmtId="166" fontId="9" fillId="0" borderId="11" xfId="0" applyNumberFormat="1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6" fontId="9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center" vertical="center"/>
    </xf>
    <xf numFmtId="165" fontId="13" fillId="2" borderId="33" xfId="0" applyNumberFormat="1" applyFont="1" applyFill="1" applyBorder="1" applyAlignment="1">
      <alignment horizontal="center" vertical="center"/>
    </xf>
    <xf numFmtId="165" fontId="13" fillId="2" borderId="34" xfId="0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65" fontId="13" fillId="0" borderId="33" xfId="0" applyNumberFormat="1" applyFont="1" applyFill="1" applyBorder="1" applyAlignment="1">
      <alignment horizontal="center" vertical="center"/>
    </xf>
    <xf numFmtId="165" fontId="13" fillId="0" borderId="34" xfId="0" applyNumberFormat="1" applyFont="1" applyFill="1" applyBorder="1" applyAlignment="1">
      <alignment horizontal="center" vertical="center"/>
    </xf>
    <xf numFmtId="165" fontId="13" fillId="0" borderId="30" xfId="0" applyNumberFormat="1" applyFont="1" applyFill="1" applyBorder="1" applyAlignment="1">
      <alignment horizontal="center" vertical="center"/>
    </xf>
    <xf numFmtId="164" fontId="10" fillId="0" borderId="21" xfId="0" applyNumberFormat="1" applyFont="1" applyBorder="1" applyAlignment="1">
      <alignment horizontal="left" vertical="center"/>
    </xf>
    <xf numFmtId="164" fontId="10" fillId="0" borderId="22" xfId="0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topLeftCell="B1" workbookViewId="0">
      <selection activeCell="C3" sqref="C3:E3"/>
    </sheetView>
  </sheetViews>
  <sheetFormatPr defaultRowHeight="15" x14ac:dyDescent="0.25"/>
  <cols>
    <col min="1" max="1" width="8.42578125" style="3" customWidth="1"/>
    <col min="2" max="2" width="9.28515625" style="3" customWidth="1"/>
    <col min="3" max="5" width="5.7109375" style="7" customWidth="1"/>
    <col min="6" max="6" width="11.7109375" style="9" customWidth="1"/>
    <col min="7" max="9" width="5.7109375" style="8" customWidth="1"/>
    <col min="10" max="12" width="5.7109375" style="2" customWidth="1"/>
    <col min="13" max="13" width="10.85546875" style="7" customWidth="1"/>
    <col min="14" max="15" width="11.5703125" style="24" customWidth="1"/>
    <col min="16" max="16" width="8.42578125" style="9" customWidth="1"/>
    <col min="17" max="17" width="8.42578125" style="39" customWidth="1"/>
    <col min="18" max="18" width="10.85546875" style="29" customWidth="1"/>
    <col min="19" max="19" width="10" style="29" customWidth="1"/>
    <col min="20" max="22" width="12.7109375" style="41" customWidth="1"/>
  </cols>
  <sheetData>
    <row r="1" spans="1:22" x14ac:dyDescent="0.25">
      <c r="D1" s="89" t="s">
        <v>39</v>
      </c>
      <c r="E1" s="89"/>
      <c r="F1" s="89"/>
      <c r="G1" s="89"/>
      <c r="H1" s="89"/>
      <c r="I1" s="89"/>
      <c r="J1" s="89"/>
      <c r="K1" s="89"/>
      <c r="L1" s="89"/>
      <c r="M1" s="89"/>
    </row>
    <row r="2" spans="1:22" ht="15.75" thickBot="1" x14ac:dyDescent="0.3"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22" s="4" customFormat="1" ht="35.25" customHeight="1" thickTop="1" thickBot="1" x14ac:dyDescent="0.3">
      <c r="A3" s="94" t="s">
        <v>0</v>
      </c>
      <c r="B3" s="87" t="s">
        <v>1</v>
      </c>
      <c r="C3" s="99" t="s">
        <v>3</v>
      </c>
      <c r="D3" s="100"/>
      <c r="E3" s="101"/>
      <c r="F3" s="6" t="s">
        <v>16</v>
      </c>
      <c r="G3" s="99" t="s">
        <v>17</v>
      </c>
      <c r="H3" s="100"/>
      <c r="I3" s="101"/>
      <c r="J3" s="99" t="s">
        <v>4</v>
      </c>
      <c r="K3" s="100"/>
      <c r="L3" s="101"/>
      <c r="M3" s="97" t="s">
        <v>2</v>
      </c>
      <c r="N3" s="111" t="s">
        <v>5</v>
      </c>
      <c r="O3" s="111"/>
      <c r="P3" s="87" t="s">
        <v>6</v>
      </c>
      <c r="Q3" s="87"/>
      <c r="R3" s="88" t="s">
        <v>12</v>
      </c>
      <c r="S3" s="88"/>
      <c r="T3" s="76" t="s">
        <v>7</v>
      </c>
      <c r="U3" s="77"/>
      <c r="V3" s="44" t="s">
        <v>24</v>
      </c>
    </row>
    <row r="4" spans="1:22" s="1" customFormat="1" ht="18.75" thickTop="1" thickBot="1" x14ac:dyDescent="0.3">
      <c r="A4" s="95"/>
      <c r="B4" s="96"/>
      <c r="C4" s="5" t="s">
        <v>13</v>
      </c>
      <c r="D4" s="5" t="s">
        <v>14</v>
      </c>
      <c r="E4" s="5" t="s">
        <v>15</v>
      </c>
      <c r="F4" s="10" t="s">
        <v>15</v>
      </c>
      <c r="G4" s="5" t="s">
        <v>13</v>
      </c>
      <c r="H4" s="5" t="s">
        <v>14</v>
      </c>
      <c r="I4" s="5" t="s">
        <v>15</v>
      </c>
      <c r="J4" s="5" t="s">
        <v>13</v>
      </c>
      <c r="K4" s="5" t="s">
        <v>14</v>
      </c>
      <c r="L4" s="5" t="s">
        <v>15</v>
      </c>
      <c r="M4" s="98"/>
      <c r="N4" s="25" t="s">
        <v>18</v>
      </c>
      <c r="O4" s="25" t="s">
        <v>19</v>
      </c>
      <c r="P4" s="5" t="s">
        <v>10</v>
      </c>
      <c r="Q4" s="30" t="s">
        <v>11</v>
      </c>
      <c r="R4" s="30" t="s">
        <v>10</v>
      </c>
      <c r="S4" s="30" t="s">
        <v>11</v>
      </c>
      <c r="T4" s="42" t="s">
        <v>8</v>
      </c>
      <c r="U4" s="43" t="s">
        <v>9</v>
      </c>
      <c r="V4" s="45" t="s">
        <v>25</v>
      </c>
    </row>
    <row r="5" spans="1:22" ht="18.75" customHeight="1" thickTop="1" x14ac:dyDescent="0.25">
      <c r="A5" s="11" t="s">
        <v>37</v>
      </c>
      <c r="B5" s="12"/>
      <c r="C5" s="13">
        <v>176</v>
      </c>
      <c r="D5" s="13">
        <v>54</v>
      </c>
      <c r="E5" s="13">
        <v>41.55</v>
      </c>
      <c r="F5" s="14">
        <v>0.39</v>
      </c>
      <c r="G5" s="15">
        <v>176</v>
      </c>
      <c r="H5" s="15">
        <v>54</v>
      </c>
      <c r="I5" s="15">
        <v>41.94</v>
      </c>
      <c r="J5" s="16"/>
      <c r="K5" s="16"/>
      <c r="L5" s="16"/>
      <c r="M5" s="35"/>
      <c r="N5" s="55"/>
      <c r="O5" s="55"/>
      <c r="P5" s="17"/>
      <c r="Q5" s="40"/>
      <c r="R5" s="31"/>
      <c r="S5" s="31"/>
      <c r="T5" s="46">
        <v>242784.39799999999</v>
      </c>
      <c r="U5" s="47">
        <v>1869645.4369999999</v>
      </c>
      <c r="V5" s="48"/>
    </row>
    <row r="6" spans="1:22" ht="18.75" customHeight="1" x14ac:dyDescent="0.25">
      <c r="A6" s="57"/>
      <c r="B6" s="58" t="s">
        <v>38</v>
      </c>
      <c r="C6" s="59"/>
      <c r="D6" s="59"/>
      <c r="E6" s="59"/>
      <c r="F6" s="60"/>
      <c r="G6" s="61"/>
      <c r="H6" s="61"/>
      <c r="I6" s="61"/>
      <c r="J6" s="62">
        <v>241</v>
      </c>
      <c r="K6" s="62">
        <v>16</v>
      </c>
      <c r="L6" s="62">
        <v>4.08</v>
      </c>
      <c r="M6" s="63">
        <v>184.917</v>
      </c>
      <c r="N6" s="64">
        <v>-162.149305</v>
      </c>
      <c r="O6" s="64">
        <v>-88.892629999999997</v>
      </c>
      <c r="P6" s="70">
        <f>N6*(N29/N28)</f>
        <v>2.4015639719318659E-3</v>
      </c>
      <c r="Q6" s="66">
        <f>O6*(O29/O28)</f>
        <v>1.2240443090611602E-3</v>
      </c>
      <c r="R6" s="67">
        <f>N6+P6</f>
        <v>-162.14690343602805</v>
      </c>
      <c r="S6" s="67">
        <f>O6+Q6</f>
        <v>-88.891405955690942</v>
      </c>
      <c r="T6" s="71"/>
      <c r="U6" s="72"/>
      <c r="V6" s="73"/>
    </row>
    <row r="7" spans="1:22" ht="18.75" customHeight="1" x14ac:dyDescent="0.25">
      <c r="A7" s="57" t="s">
        <v>27</v>
      </c>
      <c r="B7" s="58"/>
      <c r="C7" s="59">
        <v>86</v>
      </c>
      <c r="D7" s="59">
        <v>50</v>
      </c>
      <c r="E7" s="59">
        <v>21.65</v>
      </c>
      <c r="F7" s="60">
        <v>0.39</v>
      </c>
      <c r="G7" s="61">
        <v>86</v>
      </c>
      <c r="H7" s="61">
        <v>50</v>
      </c>
      <c r="I7" s="61">
        <v>22.04</v>
      </c>
      <c r="J7" s="62"/>
      <c r="K7" s="62"/>
      <c r="L7" s="62"/>
      <c r="M7" s="63"/>
      <c r="N7" s="64"/>
      <c r="O7" s="64"/>
      <c r="P7" s="65"/>
      <c r="Q7" s="66"/>
      <c r="R7" s="67"/>
      <c r="S7" s="67"/>
      <c r="T7" s="68">
        <f>SUM(T5+R6)</f>
        <v>242622.25109656397</v>
      </c>
      <c r="U7" s="69">
        <f>SUM(U5+S6)</f>
        <v>1869556.5455940443</v>
      </c>
      <c r="V7" s="48"/>
    </row>
    <row r="8" spans="1:22" ht="18.75" customHeight="1" x14ac:dyDescent="0.25">
      <c r="A8" s="18"/>
      <c r="B8" s="19" t="str">
        <f>CONCATENATE(A7,A9)</f>
        <v>TP14TP1</v>
      </c>
      <c r="C8" s="20"/>
      <c r="D8" s="20"/>
      <c r="E8" s="20"/>
      <c r="F8" s="21"/>
      <c r="G8" s="22"/>
      <c r="H8" s="22"/>
      <c r="I8" s="22"/>
      <c r="J8" s="23">
        <v>148</v>
      </c>
      <c r="K8" s="23">
        <v>6</v>
      </c>
      <c r="L8" s="23">
        <v>26.12</v>
      </c>
      <c r="M8" s="36">
        <v>232.87299999999999</v>
      </c>
      <c r="N8" s="56">
        <v>123.033984</v>
      </c>
      <c r="O8" s="56">
        <v>-197.718166</v>
      </c>
      <c r="P8" s="38">
        <f>-N8*(N29/N28)</f>
        <v>1.8222340410132603E-3</v>
      </c>
      <c r="Q8" s="38">
        <f>O8*(O29/O28)</f>
        <v>2.7225631178907604E-3</v>
      </c>
      <c r="R8" s="32">
        <f>N8+P8</f>
        <v>123.03580623404102</v>
      </c>
      <c r="S8" s="32">
        <f>O8+Q8</f>
        <v>-197.71544343688211</v>
      </c>
      <c r="T8" s="52"/>
      <c r="U8" s="53"/>
      <c r="V8" s="54"/>
    </row>
    <row r="9" spans="1:22" ht="18.75" customHeight="1" x14ac:dyDescent="0.25">
      <c r="A9" s="18" t="s">
        <v>28</v>
      </c>
      <c r="B9" s="19"/>
      <c r="C9" s="20">
        <v>177</v>
      </c>
      <c r="D9" s="20">
        <v>25</v>
      </c>
      <c r="E9" s="20">
        <v>52.2</v>
      </c>
      <c r="F9" s="21">
        <v>0.39</v>
      </c>
      <c r="G9" s="22">
        <v>177</v>
      </c>
      <c r="H9" s="22">
        <v>25</v>
      </c>
      <c r="I9" s="22">
        <f>SUM(E9+0.39)</f>
        <v>52.59</v>
      </c>
      <c r="J9" s="23"/>
      <c r="K9" s="23"/>
      <c r="L9" s="23"/>
      <c r="M9" s="36"/>
      <c r="N9" s="56"/>
      <c r="O9" s="56"/>
      <c r="P9" s="38"/>
      <c r="Q9" s="38"/>
      <c r="R9" s="32"/>
      <c r="S9" s="32"/>
      <c r="T9" s="49">
        <f>SUM(T7+R8)</f>
        <v>242745.28690279802</v>
      </c>
      <c r="U9" s="50">
        <f>SUM(U7+S8)</f>
        <v>1869358.8301506073</v>
      </c>
      <c r="V9" s="51"/>
    </row>
    <row r="10" spans="1:22" ht="18.75" customHeight="1" x14ac:dyDescent="0.25">
      <c r="A10" s="18"/>
      <c r="B10" s="19" t="str">
        <f>CONCATENATE(A9,A11)</f>
        <v>TP1TP5</v>
      </c>
      <c r="C10" s="20"/>
      <c r="D10" s="20"/>
      <c r="E10" s="20"/>
      <c r="F10" s="21"/>
      <c r="G10" s="22"/>
      <c r="H10" s="22"/>
      <c r="I10" s="22"/>
      <c r="J10" s="23">
        <v>145</v>
      </c>
      <c r="K10" s="23">
        <v>32</v>
      </c>
      <c r="L10" s="23">
        <v>17.71</v>
      </c>
      <c r="M10" s="36">
        <v>218.696</v>
      </c>
      <c r="N10" s="56">
        <v>123.750421</v>
      </c>
      <c r="O10" s="56">
        <v>-180.31576100000001</v>
      </c>
      <c r="P10" s="38">
        <f>-N10*(N29/N28)</f>
        <v>1.8328450595887574E-3</v>
      </c>
      <c r="Q10" s="38">
        <f>O10*(O29/O28)</f>
        <v>2.4829334117584586E-3</v>
      </c>
      <c r="R10" s="32">
        <f t="shared" ref="R10:R24" si="0">N10+P10</f>
        <v>123.75225384505958</v>
      </c>
      <c r="S10" s="32">
        <f t="shared" ref="S10:S24" si="1">O10+Q10</f>
        <v>-180.31327806658825</v>
      </c>
      <c r="T10" s="52"/>
      <c r="U10" s="53"/>
      <c r="V10" s="54"/>
    </row>
    <row r="11" spans="1:22" ht="18.75" customHeight="1" x14ac:dyDescent="0.25">
      <c r="A11" s="18" t="s">
        <v>29</v>
      </c>
      <c r="B11" s="19"/>
      <c r="C11" s="20">
        <v>184</v>
      </c>
      <c r="D11" s="20">
        <v>6</v>
      </c>
      <c r="E11" s="20">
        <v>3.5</v>
      </c>
      <c r="F11" s="21">
        <v>0.39</v>
      </c>
      <c r="G11" s="22">
        <v>184</v>
      </c>
      <c r="H11" s="22">
        <v>6</v>
      </c>
      <c r="I11" s="22">
        <f>SUM(E11+0.39)</f>
        <v>3.89</v>
      </c>
      <c r="J11" s="23"/>
      <c r="K11" s="23"/>
      <c r="L11" s="23"/>
      <c r="M11" s="36"/>
      <c r="N11" s="56"/>
      <c r="O11" s="56"/>
      <c r="P11" s="38"/>
      <c r="Q11" s="38"/>
      <c r="R11" s="32"/>
      <c r="S11" s="32"/>
      <c r="T11" s="49">
        <f>T9+R10</f>
        <v>242869.03915664309</v>
      </c>
      <c r="U11" s="50">
        <f>U9+S10</f>
        <v>1869178.5168725406</v>
      </c>
      <c r="V11" s="51"/>
    </row>
    <row r="12" spans="1:22" ht="18.75" customHeight="1" x14ac:dyDescent="0.25">
      <c r="A12" s="18"/>
      <c r="B12" s="19" t="str">
        <f>CONCATENATE(A11,A13)</f>
        <v>TP5TP6</v>
      </c>
      <c r="C12" s="20"/>
      <c r="D12" s="20"/>
      <c r="E12" s="20"/>
      <c r="F12" s="21"/>
      <c r="G12" s="22"/>
      <c r="H12" s="22"/>
      <c r="I12" s="22"/>
      <c r="J12" s="23">
        <v>149</v>
      </c>
      <c r="K12" s="23">
        <v>38</v>
      </c>
      <c r="L12" s="23">
        <v>22.6</v>
      </c>
      <c r="M12" s="36">
        <v>240.31</v>
      </c>
      <c r="N12" s="56">
        <v>121.46164899999999</v>
      </c>
      <c r="O12" s="56">
        <v>-207.354681</v>
      </c>
      <c r="P12" s="38">
        <f>-N12*(N29/N28)</f>
        <v>1.7989464722641527E-3</v>
      </c>
      <c r="Q12" s="38">
        <f>O12*(O29/O28)</f>
        <v>2.8552571482612483E-3</v>
      </c>
      <c r="R12" s="32">
        <f t="shared" si="0"/>
        <v>121.46344794647226</v>
      </c>
      <c r="S12" s="32">
        <f t="shared" si="1"/>
        <v>-207.35182574285173</v>
      </c>
      <c r="T12" s="52"/>
      <c r="U12" s="53"/>
      <c r="V12" s="54"/>
    </row>
    <row r="13" spans="1:22" ht="18.75" customHeight="1" x14ac:dyDescent="0.25">
      <c r="A13" s="18" t="s">
        <v>30</v>
      </c>
      <c r="B13" s="19"/>
      <c r="C13" s="20">
        <v>180</v>
      </c>
      <c r="D13" s="20">
        <v>46</v>
      </c>
      <c r="E13" s="20">
        <v>26.25</v>
      </c>
      <c r="F13" s="21">
        <v>0.39</v>
      </c>
      <c r="G13" s="22">
        <v>180</v>
      </c>
      <c r="H13" s="22">
        <v>46</v>
      </c>
      <c r="I13" s="22">
        <f>SUM(E13+0.4)</f>
        <v>26.65</v>
      </c>
      <c r="J13" s="23"/>
      <c r="K13" s="23"/>
      <c r="L13" s="23"/>
      <c r="M13" s="36"/>
      <c r="N13" s="56"/>
      <c r="O13" s="56"/>
      <c r="P13" s="38"/>
      <c r="Q13" s="38"/>
      <c r="R13" s="32"/>
      <c r="S13" s="32"/>
      <c r="T13" s="49">
        <f t="shared" ref="T13:T23" si="2">T11+R12</f>
        <v>242990.50260458956</v>
      </c>
      <c r="U13" s="50">
        <f>U11+S12</f>
        <v>1868971.1650467978</v>
      </c>
      <c r="V13" s="51"/>
    </row>
    <row r="14" spans="1:22" ht="18.75" customHeight="1" x14ac:dyDescent="0.25">
      <c r="A14" s="18"/>
      <c r="B14" s="19" t="str">
        <f>CONCATENATE(A13,A15)</f>
        <v>TP6TP7</v>
      </c>
      <c r="C14" s="20"/>
      <c r="D14" s="20"/>
      <c r="E14" s="20"/>
      <c r="F14" s="21"/>
      <c r="G14" s="22"/>
      <c r="H14" s="22"/>
      <c r="I14" s="22"/>
      <c r="J14" s="23">
        <v>150</v>
      </c>
      <c r="K14" s="23">
        <v>24</v>
      </c>
      <c r="L14" s="23">
        <v>49.25</v>
      </c>
      <c r="M14" s="36">
        <v>272.07499999999999</v>
      </c>
      <c r="N14" s="56">
        <v>134.33274399999999</v>
      </c>
      <c r="O14" s="56">
        <v>-236.59991400000001</v>
      </c>
      <c r="P14" s="38">
        <f>-N14*(N29/N28)</f>
        <v>1.98957792783106E-3</v>
      </c>
      <c r="Q14" s="38">
        <f>O14*(O29/O28)</f>
        <v>3.2579616359203222E-3</v>
      </c>
      <c r="R14" s="32">
        <f t="shared" si="0"/>
        <v>134.33473357792784</v>
      </c>
      <c r="S14" s="32">
        <f t="shared" si="1"/>
        <v>-236.5966560383641</v>
      </c>
      <c r="T14" s="52"/>
      <c r="U14" s="53"/>
      <c r="V14" s="54"/>
    </row>
    <row r="15" spans="1:22" ht="18.75" customHeight="1" x14ac:dyDescent="0.25">
      <c r="A15" s="18" t="s">
        <v>31</v>
      </c>
      <c r="B15" s="19"/>
      <c r="C15" s="20">
        <v>116</v>
      </c>
      <c r="D15" s="20">
        <v>14</v>
      </c>
      <c r="E15" s="20">
        <v>53.85</v>
      </c>
      <c r="F15" s="21">
        <v>0.39</v>
      </c>
      <c r="G15" s="22">
        <v>116</v>
      </c>
      <c r="H15" s="22">
        <v>14</v>
      </c>
      <c r="I15" s="22">
        <f>SUM(E15+0.39)</f>
        <v>54.24</v>
      </c>
      <c r="J15" s="23"/>
      <c r="K15" s="23"/>
      <c r="L15" s="23"/>
      <c r="M15" s="36"/>
      <c r="N15" s="56"/>
      <c r="O15" s="56"/>
      <c r="P15" s="38"/>
      <c r="Q15" s="38"/>
      <c r="R15" s="32"/>
      <c r="S15" s="32"/>
      <c r="T15" s="49">
        <f t="shared" si="2"/>
        <v>243124.8373381675</v>
      </c>
      <c r="U15" s="50">
        <f>U13+S14</f>
        <v>1868734.5683907594</v>
      </c>
      <c r="V15" s="51"/>
    </row>
    <row r="16" spans="1:22" ht="18.75" customHeight="1" x14ac:dyDescent="0.25">
      <c r="A16" s="18"/>
      <c r="B16" s="19" t="str">
        <f>CONCATENATE(A15,A17)</f>
        <v>TP7TP8</v>
      </c>
      <c r="C16" s="20"/>
      <c r="D16" s="20"/>
      <c r="E16" s="20"/>
      <c r="F16" s="21"/>
      <c r="G16" s="22"/>
      <c r="H16" s="22"/>
      <c r="I16" s="22"/>
      <c r="J16" s="23">
        <v>86</v>
      </c>
      <c r="K16" s="23">
        <v>39</v>
      </c>
      <c r="L16" s="23">
        <v>43.49</v>
      </c>
      <c r="M16" s="36">
        <v>352.34800000000001</v>
      </c>
      <c r="N16" s="56">
        <v>351.75024200000001</v>
      </c>
      <c r="O16" s="56">
        <v>20.515369</v>
      </c>
      <c r="P16" s="38">
        <f>-N16*(N29/N28)</f>
        <v>5.2097090906773552E-3</v>
      </c>
      <c r="Q16" s="38">
        <f>-O16*(O29/O28)</f>
        <v>2.8249496806135384E-4</v>
      </c>
      <c r="R16" s="32">
        <f t="shared" si="0"/>
        <v>351.75545170909066</v>
      </c>
      <c r="S16" s="32">
        <f t="shared" si="1"/>
        <v>20.515651494968061</v>
      </c>
      <c r="T16" s="52"/>
      <c r="U16" s="53"/>
      <c r="V16" s="54"/>
    </row>
    <row r="17" spans="1:22" ht="18.75" customHeight="1" x14ac:dyDescent="0.25">
      <c r="A17" s="18" t="s">
        <v>32</v>
      </c>
      <c r="B17" s="19"/>
      <c r="C17" s="20">
        <v>61</v>
      </c>
      <c r="D17" s="20">
        <v>19</v>
      </c>
      <c r="E17" s="20">
        <v>25.75</v>
      </c>
      <c r="F17" s="21">
        <v>0.39</v>
      </c>
      <c r="G17" s="22">
        <v>61</v>
      </c>
      <c r="H17" s="22">
        <v>19</v>
      </c>
      <c r="I17" s="22">
        <f>SUM(E17+0.39)</f>
        <v>26.14</v>
      </c>
      <c r="J17" s="23"/>
      <c r="K17" s="23"/>
      <c r="L17" s="23"/>
      <c r="M17" s="36"/>
      <c r="N17" s="56"/>
      <c r="O17" s="56"/>
      <c r="P17" s="38"/>
      <c r="Q17" s="38"/>
      <c r="R17" s="32"/>
      <c r="S17" s="32"/>
      <c r="T17" s="49">
        <f t="shared" si="2"/>
        <v>243476.59278987659</v>
      </c>
      <c r="U17" s="50">
        <f>U15+S16</f>
        <v>1868755.0840422544</v>
      </c>
      <c r="V17" s="51"/>
    </row>
    <row r="18" spans="1:22" ht="18.75" customHeight="1" x14ac:dyDescent="0.25">
      <c r="A18" s="18"/>
      <c r="B18" s="19" t="str">
        <f>CONCATENATE(A17,A19)</f>
        <v>TP8TP9</v>
      </c>
      <c r="C18" s="20"/>
      <c r="D18" s="20"/>
      <c r="E18" s="20"/>
      <c r="F18" s="21"/>
      <c r="G18" s="22"/>
      <c r="H18" s="22"/>
      <c r="I18" s="22"/>
      <c r="J18" s="23">
        <v>327</v>
      </c>
      <c r="K18" s="23">
        <v>59</v>
      </c>
      <c r="L18" s="23">
        <v>9.6300000000000008</v>
      </c>
      <c r="M18" s="36">
        <v>403.13</v>
      </c>
      <c r="N18" s="56">
        <v>-213.70983200000001</v>
      </c>
      <c r="O18" s="56">
        <v>341.82145100000002</v>
      </c>
      <c r="P18" s="38">
        <f>N18*(N29/N28)</f>
        <v>3.165217593617264E-3</v>
      </c>
      <c r="Q18" s="38">
        <f>-O18*(O29/O28)</f>
        <v>4.7068536706763907E-3</v>
      </c>
      <c r="R18" s="32">
        <f t="shared" si="0"/>
        <v>-213.70666678240639</v>
      </c>
      <c r="S18" s="32">
        <f t="shared" si="1"/>
        <v>341.82615785367068</v>
      </c>
      <c r="T18" s="52"/>
      <c r="U18" s="53"/>
      <c r="V18" s="54"/>
    </row>
    <row r="19" spans="1:22" ht="18.75" customHeight="1" x14ac:dyDescent="0.25">
      <c r="A19" s="18" t="s">
        <v>33</v>
      </c>
      <c r="B19" s="19"/>
      <c r="C19" s="20">
        <v>183</v>
      </c>
      <c r="D19" s="20">
        <v>8</v>
      </c>
      <c r="E19" s="20">
        <v>57.45</v>
      </c>
      <c r="F19" s="21">
        <v>0.39</v>
      </c>
      <c r="G19" s="22">
        <v>183</v>
      </c>
      <c r="H19" s="22">
        <v>8</v>
      </c>
      <c r="I19" s="22">
        <f>SUM(E19+0.39)</f>
        <v>57.84</v>
      </c>
      <c r="J19" s="23"/>
      <c r="K19" s="23"/>
      <c r="L19" s="23"/>
      <c r="M19" s="36"/>
      <c r="N19" s="56"/>
      <c r="O19" s="56"/>
      <c r="P19" s="38"/>
      <c r="Q19" s="38"/>
      <c r="R19" s="32"/>
      <c r="S19" s="32"/>
      <c r="T19" s="49">
        <f t="shared" si="2"/>
        <v>243262.88612309418</v>
      </c>
      <c r="U19" s="50">
        <f>U17+S18</f>
        <v>1869096.9102001081</v>
      </c>
      <c r="V19" s="51"/>
    </row>
    <row r="20" spans="1:22" ht="18.75" customHeight="1" x14ac:dyDescent="0.25">
      <c r="A20" s="18"/>
      <c r="B20" s="19" t="str">
        <f>CONCATENATE(A19,A21)</f>
        <v>TP9TP10</v>
      </c>
      <c r="C20" s="20"/>
      <c r="D20" s="20"/>
      <c r="E20" s="20"/>
      <c r="F20" s="21"/>
      <c r="G20" s="22"/>
      <c r="H20" s="22"/>
      <c r="I20" s="22"/>
      <c r="J20" s="23">
        <v>331</v>
      </c>
      <c r="K20" s="23">
        <v>8</v>
      </c>
      <c r="L20" s="23">
        <v>7.47</v>
      </c>
      <c r="M20" s="36">
        <v>176.56800000000001</v>
      </c>
      <c r="N20" s="56">
        <v>-85.236659000000003</v>
      </c>
      <c r="O20" s="56">
        <v>154.63172599999999</v>
      </c>
      <c r="P20" s="38">
        <f>N20*(N29/N28)</f>
        <v>1.2624247100056459E-3</v>
      </c>
      <c r="Q20" s="38">
        <f>-O20*(O29/O28)</f>
        <v>2.1292663318725593E-3</v>
      </c>
      <c r="R20" s="32">
        <f t="shared" si="0"/>
        <v>-85.235396575289997</v>
      </c>
      <c r="S20" s="32">
        <f t="shared" si="1"/>
        <v>154.63385526633186</v>
      </c>
      <c r="T20" s="52"/>
      <c r="U20" s="53"/>
      <c r="V20" s="54"/>
    </row>
    <row r="21" spans="1:22" ht="18.75" customHeight="1" x14ac:dyDescent="0.25">
      <c r="A21" s="18" t="s">
        <v>34</v>
      </c>
      <c r="B21" s="19"/>
      <c r="C21" s="20">
        <v>179</v>
      </c>
      <c r="D21" s="20">
        <v>15</v>
      </c>
      <c r="E21" s="20">
        <v>50.05</v>
      </c>
      <c r="F21" s="21">
        <v>0.39</v>
      </c>
      <c r="G21" s="22">
        <v>179</v>
      </c>
      <c r="H21" s="22">
        <v>15</v>
      </c>
      <c r="I21" s="22">
        <f>SUM(E21+0.39)</f>
        <v>50.44</v>
      </c>
      <c r="J21" s="23"/>
      <c r="K21" s="23"/>
      <c r="L21" s="23"/>
      <c r="M21" s="36"/>
      <c r="N21" s="56"/>
      <c r="O21" s="56"/>
      <c r="P21" s="38"/>
      <c r="Q21" s="38"/>
      <c r="R21" s="32"/>
      <c r="S21" s="32"/>
      <c r="T21" s="49">
        <f t="shared" si="2"/>
        <v>243177.65072651888</v>
      </c>
      <c r="U21" s="50">
        <f>U19+S20</f>
        <v>1869251.5440553743</v>
      </c>
      <c r="V21" s="51"/>
    </row>
    <row r="22" spans="1:22" ht="18.75" customHeight="1" x14ac:dyDescent="0.25">
      <c r="A22" s="18"/>
      <c r="B22" s="19" t="str">
        <f>CONCATENATE(A21,A23)</f>
        <v>TP10TP11</v>
      </c>
      <c r="C22" s="20"/>
      <c r="D22" s="20"/>
      <c r="E22" s="20"/>
      <c r="F22" s="21"/>
      <c r="G22" s="22"/>
      <c r="H22" s="22"/>
      <c r="I22" s="22"/>
      <c r="J22" s="23">
        <v>330</v>
      </c>
      <c r="K22" s="23">
        <v>23</v>
      </c>
      <c r="L22" s="23">
        <v>57.91</v>
      </c>
      <c r="M22" s="36">
        <v>272.72300000000001</v>
      </c>
      <c r="N22" s="56">
        <v>-134.71171000000001</v>
      </c>
      <c r="O22" s="56">
        <v>237.12990099999999</v>
      </c>
      <c r="P22" s="38">
        <f>N22*(N29/N28)</f>
        <v>1.9951907245814816E-3</v>
      </c>
      <c r="Q22" s="38">
        <f>-O22*(O29/O28)</f>
        <v>3.2652595139471777E-3</v>
      </c>
      <c r="R22" s="32">
        <f t="shared" si="0"/>
        <v>-134.70971480927543</v>
      </c>
      <c r="S22" s="32">
        <f t="shared" si="1"/>
        <v>237.13316625951393</v>
      </c>
      <c r="T22" s="52"/>
      <c r="U22" s="53"/>
      <c r="V22" s="54"/>
    </row>
    <row r="23" spans="1:22" ht="18.75" customHeight="1" x14ac:dyDescent="0.25">
      <c r="A23" s="18" t="s">
        <v>35</v>
      </c>
      <c r="B23" s="19"/>
      <c r="C23" s="20">
        <v>180</v>
      </c>
      <c r="D23" s="20">
        <v>59</v>
      </c>
      <c r="E23" s="20">
        <v>11.75</v>
      </c>
      <c r="F23" s="21">
        <v>0.39</v>
      </c>
      <c r="G23" s="22">
        <v>180</v>
      </c>
      <c r="H23" s="22">
        <v>59</v>
      </c>
      <c r="I23" s="22">
        <f>SUM(E23+0.39)</f>
        <v>12.14</v>
      </c>
      <c r="J23" s="23"/>
      <c r="K23" s="23"/>
      <c r="L23" s="23"/>
      <c r="M23" s="36"/>
      <c r="N23" s="56"/>
      <c r="O23" s="56"/>
      <c r="P23" s="38"/>
      <c r="Q23" s="38"/>
      <c r="R23" s="32"/>
      <c r="S23" s="32"/>
      <c r="T23" s="49">
        <f t="shared" si="2"/>
        <v>243042.9410117096</v>
      </c>
      <c r="U23" s="50">
        <f>U21+S22</f>
        <v>1869488.677221634</v>
      </c>
      <c r="V23" s="51"/>
    </row>
    <row r="24" spans="1:22" ht="18.75" customHeight="1" x14ac:dyDescent="0.25">
      <c r="A24" s="18"/>
      <c r="B24" s="19" t="str">
        <f>CONCATENATE(A23,A25)</f>
        <v>TP11TP12</v>
      </c>
      <c r="C24" s="20"/>
      <c r="D24" s="20"/>
      <c r="E24" s="20"/>
      <c r="F24" s="21"/>
      <c r="G24" s="22"/>
      <c r="H24" s="22"/>
      <c r="I24" s="22"/>
      <c r="J24" s="23">
        <v>331</v>
      </c>
      <c r="K24" s="23">
        <v>23</v>
      </c>
      <c r="L24" s="23">
        <v>10.050000000000001</v>
      </c>
      <c r="M24" s="36">
        <v>253.54900000000001</v>
      </c>
      <c r="N24" s="56">
        <v>-121.425747</v>
      </c>
      <c r="O24" s="56">
        <v>222.58230699999999</v>
      </c>
      <c r="P24" s="38">
        <f>N24*(N29/N28)</f>
        <v>1.7984147342482526E-3</v>
      </c>
      <c r="Q24" s="38">
        <f>-O24*(O29/O28)</f>
        <v>3.064940323860977E-3</v>
      </c>
      <c r="R24" s="32">
        <f t="shared" si="0"/>
        <v>-121.42394858526575</v>
      </c>
      <c r="S24" s="32">
        <f t="shared" si="1"/>
        <v>222.58537194032385</v>
      </c>
      <c r="T24" s="52"/>
      <c r="U24" s="53"/>
      <c r="V24" s="54"/>
    </row>
    <row r="25" spans="1:22" ht="18.75" customHeight="1" x14ac:dyDescent="0.25">
      <c r="A25" s="18" t="s">
        <v>36</v>
      </c>
      <c r="B25" s="19"/>
      <c r="C25" s="20">
        <v>92</v>
      </c>
      <c r="D25" s="20">
        <v>58</v>
      </c>
      <c r="E25" s="20">
        <v>11.7</v>
      </c>
      <c r="F25" s="21">
        <v>0.39</v>
      </c>
      <c r="G25" s="22">
        <v>92</v>
      </c>
      <c r="H25" s="22">
        <v>58</v>
      </c>
      <c r="I25" s="22">
        <f>SUM(E25+0.39)</f>
        <v>12.09</v>
      </c>
      <c r="J25" s="23"/>
      <c r="K25" s="23"/>
      <c r="L25" s="23"/>
      <c r="M25" s="36"/>
      <c r="N25" s="56"/>
      <c r="O25" s="56"/>
      <c r="P25" s="38"/>
      <c r="Q25" s="38"/>
      <c r="R25" s="32"/>
      <c r="S25" s="32"/>
      <c r="T25" s="49">
        <f>SUM(T23+R24)</f>
        <v>242921.51706312434</v>
      </c>
      <c r="U25" s="50">
        <f>SUM(U23+S24)</f>
        <v>1869711.2625935744</v>
      </c>
      <c r="V25" s="51"/>
    </row>
    <row r="26" spans="1:22" ht="18.75" customHeight="1" x14ac:dyDescent="0.25">
      <c r="A26" s="18"/>
      <c r="B26" s="19" t="str">
        <f>CONCATENATE(A25,A27)</f>
        <v>TP12TP2</v>
      </c>
      <c r="C26" s="20"/>
      <c r="D26" s="20"/>
      <c r="E26" s="20"/>
      <c r="F26" s="21"/>
      <c r="G26" s="22"/>
      <c r="H26" s="22"/>
      <c r="I26" s="22"/>
      <c r="J26" s="23">
        <v>244</v>
      </c>
      <c r="K26" s="23">
        <v>21</v>
      </c>
      <c r="L26" s="23">
        <v>22.14</v>
      </c>
      <c r="M26" s="36">
        <v>152.10300000000001</v>
      </c>
      <c r="N26" s="56">
        <v>-137.121094</v>
      </c>
      <c r="O26" s="56">
        <v>-65.826499999999996</v>
      </c>
      <c r="P26" s="38">
        <f>N26*(N29/N28)</f>
        <v>2.0308756743809835E-3</v>
      </c>
      <c r="Q26" s="38">
        <f>O26*(O29/O28)</f>
        <v>9.0642556880603546E-4</v>
      </c>
      <c r="R26" s="32">
        <f>SUM(P26+N26)</f>
        <v>-137.11906312432561</v>
      </c>
      <c r="S26" s="32">
        <f>SUM(Q26+O26)</f>
        <v>-65.825593574431196</v>
      </c>
      <c r="T26" s="52"/>
      <c r="U26" s="53"/>
      <c r="V26" s="54"/>
    </row>
    <row r="27" spans="1:22" ht="18.75" customHeight="1" x14ac:dyDescent="0.25">
      <c r="A27" s="18" t="s">
        <v>37</v>
      </c>
      <c r="B27" s="19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49">
        <f>SUM(T25+R26)</f>
        <v>242784.39800000002</v>
      </c>
      <c r="U27" s="50">
        <f>SUM(U25+S26)</f>
        <v>1869645.4369999999</v>
      </c>
      <c r="V27" s="51"/>
    </row>
    <row r="28" spans="1:22" ht="18.75" customHeight="1" x14ac:dyDescent="0.25">
      <c r="A28" s="90" t="s">
        <v>22</v>
      </c>
      <c r="B28" s="91"/>
      <c r="C28" s="79"/>
      <c r="D28" s="80"/>
      <c r="E28" s="80"/>
      <c r="F28" s="80"/>
      <c r="G28" s="80"/>
      <c r="H28" s="80"/>
      <c r="I28" s="80"/>
      <c r="J28" s="80"/>
      <c r="K28" s="80"/>
      <c r="L28" s="81"/>
      <c r="M28" s="37">
        <f>SUM(M5:M26)</f>
        <v>2759.2920000000004</v>
      </c>
      <c r="N28" s="34">
        <f>SUM(-N6+N8+N10+N12+N14+N16-N18-N20-N22-N24-N26)</f>
        <v>1708.683387</v>
      </c>
      <c r="O28" s="34">
        <f>SUM(-O6-O8-O10-O12-O14+O16+O18+O20+O22+O24-O26)</f>
        <v>1953.3884059999998</v>
      </c>
      <c r="P28" s="108"/>
      <c r="Q28" s="109"/>
      <c r="R28" s="109"/>
      <c r="S28" s="109"/>
      <c r="T28" s="109"/>
      <c r="U28" s="109"/>
      <c r="V28" s="110"/>
    </row>
    <row r="29" spans="1:22" ht="18.75" customHeight="1" x14ac:dyDescent="0.25">
      <c r="A29" s="90" t="s">
        <v>23</v>
      </c>
      <c r="B29" s="91"/>
      <c r="C29" s="26">
        <v>1619</v>
      </c>
      <c r="D29" s="26">
        <v>59</v>
      </c>
      <c r="E29" s="26">
        <v>55.7</v>
      </c>
      <c r="F29" s="27">
        <v>-4.3</v>
      </c>
      <c r="G29" s="28">
        <v>1620</v>
      </c>
      <c r="H29" s="28">
        <v>0</v>
      </c>
      <c r="I29" s="28">
        <v>0</v>
      </c>
      <c r="J29" s="82"/>
      <c r="K29" s="83"/>
      <c r="L29" s="83"/>
      <c r="M29" s="84"/>
      <c r="N29" s="34">
        <f>SUM(N5:N26)</f>
        <v>-2.5307000000140079E-2</v>
      </c>
      <c r="O29" s="34">
        <f>SUM(O5:O26)</f>
        <v>-2.689800000011644E-2</v>
      </c>
      <c r="P29" s="85"/>
      <c r="Q29" s="86"/>
      <c r="R29" s="33">
        <f>SUM(R5:R26)</f>
        <v>2.5579538487363607E-13</v>
      </c>
      <c r="S29" s="33">
        <f>SUM(S5:S26)</f>
        <v>0</v>
      </c>
      <c r="T29" s="105"/>
      <c r="U29" s="106"/>
      <c r="V29" s="107"/>
    </row>
    <row r="30" spans="1:22" ht="18.75" customHeight="1" x14ac:dyDescent="0.25">
      <c r="A30" s="90" t="s">
        <v>20</v>
      </c>
      <c r="B30" s="91"/>
      <c r="C30" s="102">
        <f>SQRT(N29^2+O29^2)</f>
        <v>3.6931648392853435E-2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4"/>
    </row>
    <row r="31" spans="1:22" ht="18.75" customHeight="1" thickBot="1" x14ac:dyDescent="0.3">
      <c r="A31" s="92" t="s">
        <v>21</v>
      </c>
      <c r="B31" s="93"/>
      <c r="C31" s="112" t="s">
        <v>26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74">
        <f>M28/C30</f>
        <v>74713.480715741491</v>
      </c>
      <c r="P31" s="74"/>
      <c r="Q31" s="74"/>
      <c r="R31" s="74"/>
      <c r="S31" s="74"/>
      <c r="T31" s="74"/>
      <c r="U31" s="74"/>
      <c r="V31" s="75"/>
    </row>
    <row r="32" spans="1:22" ht="15.75" thickTop="1" x14ac:dyDescent="0.25"/>
  </sheetData>
  <mergeCells count="24">
    <mergeCell ref="D1:M2"/>
    <mergeCell ref="A28:B28"/>
    <mergeCell ref="A29:B29"/>
    <mergeCell ref="A31:B31"/>
    <mergeCell ref="A30:B30"/>
    <mergeCell ref="A3:A4"/>
    <mergeCell ref="B3:B4"/>
    <mergeCell ref="M3:M4"/>
    <mergeCell ref="C3:E3"/>
    <mergeCell ref="G3:I3"/>
    <mergeCell ref="J3:L3"/>
    <mergeCell ref="C30:V30"/>
    <mergeCell ref="T29:V29"/>
    <mergeCell ref="P28:V28"/>
    <mergeCell ref="N3:O3"/>
    <mergeCell ref="C31:N31"/>
    <mergeCell ref="O31:V31"/>
    <mergeCell ref="T3:U3"/>
    <mergeCell ref="C27:S27"/>
    <mergeCell ref="C28:L28"/>
    <mergeCell ref="J29:M29"/>
    <mergeCell ref="P29:Q29"/>
    <mergeCell ref="P3:Q3"/>
    <mergeCell ref="R3:S3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hosny.elsayed</dc:creator>
  <cp:lastModifiedBy>Hosny</cp:lastModifiedBy>
  <cp:lastPrinted>2017-07-22T11:24:06Z</cp:lastPrinted>
  <dcterms:created xsi:type="dcterms:W3CDTF">2013-01-03T08:37:52Z</dcterms:created>
  <dcterms:modified xsi:type="dcterms:W3CDTF">2017-07-22T12:49:06Z</dcterms:modified>
</cp:coreProperties>
</file>