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azan up date 9-7-2017\Jazan new 2017\Control Points\Control Points Jazan 2017 by Leica\Traverse Existing Airport\"/>
    </mc:Choice>
  </mc:AlternateContent>
  <bookViews>
    <workbookView xWindow="240" yWindow="45" windowWidth="20115" windowHeight="799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U15" i="1" l="1"/>
  <c r="U17" i="1" s="1"/>
  <c r="U19" i="1" s="1"/>
  <c r="U21" i="1" s="1"/>
  <c r="U23" i="1" s="1"/>
  <c r="U25" i="1" s="1"/>
  <c r="U27" i="1" s="1"/>
  <c r="U29" i="1" s="1"/>
  <c r="U31" i="1" s="1"/>
  <c r="U33" i="1" s="1"/>
  <c r="U13" i="1"/>
  <c r="U11" i="1"/>
  <c r="T33" i="1"/>
  <c r="T31" i="1"/>
  <c r="T29" i="1"/>
  <c r="T27" i="1"/>
  <c r="T25" i="1"/>
  <c r="T23" i="1"/>
  <c r="T21" i="1"/>
  <c r="T19" i="1"/>
  <c r="T17" i="1"/>
  <c r="T15" i="1"/>
  <c r="T13" i="1"/>
  <c r="T11" i="1"/>
  <c r="S37" i="1"/>
  <c r="Q32" i="1"/>
  <c r="Q30" i="1"/>
  <c r="Q28" i="1"/>
  <c r="Q26" i="1"/>
  <c r="Q24" i="1"/>
  <c r="Q20" i="1"/>
  <c r="Q18" i="1"/>
  <c r="Q16" i="1"/>
  <c r="Q14" i="1"/>
  <c r="Q12" i="1"/>
  <c r="Q10" i="1"/>
  <c r="Q8" i="1"/>
  <c r="Q6" i="1"/>
  <c r="P34" i="1"/>
  <c r="P32" i="1"/>
  <c r="P30" i="1"/>
  <c r="P28" i="1"/>
  <c r="P26" i="1"/>
  <c r="P22" i="1"/>
  <c r="P20" i="1"/>
  <c r="P18" i="1"/>
  <c r="P16" i="1"/>
  <c r="P14" i="1"/>
  <c r="P12" i="1"/>
  <c r="P10" i="1"/>
  <c r="P8" i="1"/>
  <c r="P6" i="1"/>
  <c r="N36" i="1"/>
  <c r="O36" i="1"/>
  <c r="R14" i="1" l="1"/>
  <c r="B20" i="1"/>
  <c r="B18" i="1"/>
  <c r="B16" i="1"/>
  <c r="B14" i="1"/>
  <c r="B12" i="1"/>
  <c r="B10" i="1"/>
  <c r="B8" i="1"/>
  <c r="B6" i="1"/>
  <c r="R10" i="1"/>
  <c r="R12" i="1"/>
  <c r="R16" i="1"/>
  <c r="M36" i="1" l="1"/>
  <c r="O37" i="1" l="1"/>
  <c r="N37" i="1"/>
  <c r="B34" i="1"/>
  <c r="S6" i="1" l="1"/>
  <c r="U7" i="1" s="1"/>
  <c r="Q22" i="1"/>
  <c r="P24" i="1"/>
  <c r="R34" i="1"/>
  <c r="Q34" i="1"/>
  <c r="S34" i="1" s="1"/>
  <c r="R6" i="1"/>
  <c r="T7" i="1" l="1"/>
  <c r="B32" i="1"/>
  <c r="B30" i="1"/>
  <c r="B28" i="1"/>
  <c r="B26" i="1"/>
  <c r="B24" i="1"/>
  <c r="B22" i="1"/>
  <c r="R28" i="1" l="1"/>
  <c r="R26" i="1"/>
  <c r="R20" i="1"/>
  <c r="R32" i="1"/>
  <c r="R24" i="1"/>
  <c r="R22" i="1"/>
  <c r="R18" i="1"/>
  <c r="R8" i="1"/>
  <c r="R30" i="1"/>
  <c r="S30" i="1"/>
  <c r="S26" i="1"/>
  <c r="S24" i="1"/>
  <c r="S8" i="1"/>
  <c r="U9" i="1" s="1"/>
  <c r="S28" i="1"/>
  <c r="S22" i="1"/>
  <c r="S20" i="1"/>
  <c r="S18" i="1"/>
  <c r="S32" i="1"/>
  <c r="C38" i="1"/>
  <c r="O39" i="1" s="1"/>
  <c r="T9" i="1" l="1"/>
  <c r="R37" i="1"/>
  <c r="S12" i="1"/>
  <c r="S10" i="1"/>
  <c r="S16" i="1"/>
  <c r="S14" i="1"/>
  <c r="T35" i="1"/>
  <c r="U35" i="1"/>
</calcChain>
</file>

<file path=xl/sharedStrings.xml><?xml version="1.0" encoding="utf-8"?>
<sst xmlns="http://schemas.openxmlformats.org/spreadsheetml/2006/main" count="53" uniqueCount="43">
  <si>
    <t>Point</t>
  </si>
  <si>
    <t>Side</t>
  </si>
  <si>
    <t>Length</t>
  </si>
  <si>
    <t>Measured angle</t>
  </si>
  <si>
    <t>Bearing</t>
  </si>
  <si>
    <t>Components</t>
  </si>
  <si>
    <t>Corrections</t>
  </si>
  <si>
    <t>Coordinates</t>
  </si>
  <si>
    <t>X</t>
  </si>
  <si>
    <t>Y</t>
  </si>
  <si>
    <r>
      <rPr>
        <b/>
        <sz val="13"/>
        <color theme="1"/>
        <rFont val="Symbol"/>
        <family val="1"/>
        <charset val="2"/>
      </rPr>
      <t>D</t>
    </r>
    <r>
      <rPr>
        <b/>
        <sz val="13"/>
        <color theme="1"/>
        <rFont val="Calibri"/>
        <family val="2"/>
        <scheme val="minor"/>
      </rPr>
      <t>X</t>
    </r>
  </si>
  <si>
    <r>
      <rPr>
        <b/>
        <sz val="13"/>
        <color theme="1"/>
        <rFont val="Symbol"/>
        <family val="1"/>
        <charset val="2"/>
      </rPr>
      <t>D</t>
    </r>
    <r>
      <rPr>
        <b/>
        <sz val="13"/>
        <color theme="1"/>
        <rFont val="Calibri"/>
        <family val="2"/>
        <scheme val="minor"/>
      </rPr>
      <t>Y</t>
    </r>
  </si>
  <si>
    <t>Corr. Components</t>
  </si>
  <si>
    <t>D</t>
  </si>
  <si>
    <t>M</t>
  </si>
  <si>
    <t>S</t>
  </si>
  <si>
    <t>Corr. in ang</t>
  </si>
  <si>
    <t>Corrected angles</t>
  </si>
  <si>
    <r>
      <rPr>
        <b/>
        <sz val="13"/>
        <rFont val="Symbol"/>
        <family val="1"/>
        <charset val="2"/>
      </rPr>
      <t>D</t>
    </r>
    <r>
      <rPr>
        <b/>
        <sz val="13"/>
        <rFont val="Calibri"/>
        <family val="2"/>
        <scheme val="minor"/>
      </rPr>
      <t>X</t>
    </r>
  </si>
  <si>
    <r>
      <rPr>
        <b/>
        <sz val="13"/>
        <rFont val="Symbol"/>
        <family val="1"/>
        <charset val="2"/>
      </rPr>
      <t>D</t>
    </r>
    <r>
      <rPr>
        <b/>
        <sz val="13"/>
        <rFont val="Calibri"/>
        <family val="2"/>
        <scheme val="minor"/>
      </rPr>
      <t>Y</t>
    </r>
  </si>
  <si>
    <t>Closing error</t>
  </si>
  <si>
    <t>rate of Closing error</t>
  </si>
  <si>
    <t xml:space="preserve"> Numerical Sum</t>
  </si>
  <si>
    <t>Algebraic Sum</t>
  </si>
  <si>
    <t>Elevation</t>
  </si>
  <si>
    <t>Z</t>
  </si>
  <si>
    <t>1/</t>
  </si>
  <si>
    <t>TP12</t>
  </si>
  <si>
    <t>TP2</t>
  </si>
  <si>
    <t>Existing Jazan Airport Closed Traverse Scale 1.000419377014</t>
  </si>
  <si>
    <t>TP15</t>
  </si>
  <si>
    <t>TP13</t>
  </si>
  <si>
    <t>TP16</t>
  </si>
  <si>
    <t>TP17</t>
  </si>
  <si>
    <t>TP18</t>
  </si>
  <si>
    <t>TP19</t>
  </si>
  <si>
    <t>TP20</t>
  </si>
  <si>
    <t>TP21</t>
  </si>
  <si>
    <t>TP22</t>
  </si>
  <si>
    <t>TP23</t>
  </si>
  <si>
    <t>TP24</t>
  </si>
  <si>
    <t>TP25</t>
  </si>
  <si>
    <t>TP26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</si>
</sst>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0"/>
    <numFmt numFmtId="165" formatCode="0.000"/>
    <numFmt numFmtId="166" formatCode="0.000000"/>
  </numFmts>
  <fonts count="1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theme="1"/>
      <name val="Symbol"/>
      <family val="1"/>
      <charset val="2"/>
    </font>
    <font>
      <sz val="11"/>
      <color rgb="FF00B05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3"/>
      <color rgb="FF0070C0"/>
      <name val="Calibri"/>
      <family val="2"/>
      <scheme val="minor"/>
    </font>
    <font>
      <sz val="11"/>
      <color rgb="FF0070C0"/>
      <name val="Simplex"/>
    </font>
    <font>
      <sz val="11"/>
      <color rgb="FF990099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name val="Symbol"/>
      <family val="1"/>
      <charset val="2"/>
    </font>
    <font>
      <b/>
      <u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70C0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medium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ck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164" fontId="5" fillId="0" borderId="11" xfId="0" applyNumberFormat="1" applyFont="1" applyBorder="1" applyAlignment="1">
      <alignment horizontal="center" vertical="center"/>
    </xf>
    <xf numFmtId="164" fontId="5" fillId="0" borderId="13" xfId="0" applyNumberFormat="1" applyFont="1" applyBorder="1" applyAlignment="1">
      <alignment horizontal="center" vertical="center"/>
    </xf>
    <xf numFmtId="164" fontId="5" fillId="0" borderId="15" xfId="0" applyNumberFormat="1" applyFont="1" applyBorder="1" applyAlignment="1">
      <alignment horizontal="center" vertical="center"/>
    </xf>
    <xf numFmtId="164" fontId="9" fillId="0" borderId="15" xfId="0" applyNumberFormat="1" applyFont="1" applyBorder="1" applyAlignment="1">
      <alignment horizontal="center" vertical="center"/>
    </xf>
    <xf numFmtId="164" fontId="1" fillId="0" borderId="11" xfId="0" applyNumberFormat="1" applyFont="1" applyBorder="1" applyAlignment="1">
      <alignment horizontal="center" vertical="center"/>
    </xf>
    <xf numFmtId="164" fontId="1" fillId="0" borderId="13" xfId="0" applyNumberFormat="1" applyFont="1" applyBorder="1" applyAlignment="1">
      <alignment horizontal="center" vertical="center"/>
    </xf>
    <xf numFmtId="164" fontId="1" fillId="0" borderId="15" xfId="0" applyNumberFormat="1" applyFont="1" applyBorder="1" applyAlignment="1">
      <alignment horizontal="center" vertical="center"/>
    </xf>
    <xf numFmtId="164" fontId="6" fillId="0" borderId="13" xfId="0" applyNumberFormat="1" applyFont="1" applyBorder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64" fontId="6" fillId="0" borderId="11" xfId="0" applyNumberFormat="1" applyFont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5" fontId="3" fillId="0" borderId="4" xfId="0" applyNumberFormat="1" applyFont="1" applyBorder="1" applyAlignment="1">
      <alignment horizontal="center" vertical="center"/>
    </xf>
    <xf numFmtId="165" fontId="3" fillId="0" borderId="27" xfId="0" applyNumberFormat="1" applyFont="1" applyBorder="1" applyAlignment="1">
      <alignment horizontal="center" vertical="center"/>
    </xf>
    <xf numFmtId="165" fontId="3" fillId="0" borderId="29" xfId="0" applyNumberFormat="1" applyFont="1" applyBorder="1" applyAlignment="1">
      <alignment horizontal="center" vertical="center"/>
    </xf>
    <xf numFmtId="165" fontId="3" fillId="0" borderId="31" xfId="0" applyNumberFormat="1" applyFont="1" applyBorder="1" applyAlignment="1">
      <alignment horizontal="center" vertical="center"/>
    </xf>
    <xf numFmtId="165" fontId="13" fillId="2" borderId="11" xfId="0" applyNumberFormat="1" applyFont="1" applyFill="1" applyBorder="1" applyAlignment="1">
      <alignment horizontal="center" vertical="center"/>
    </xf>
    <xf numFmtId="165" fontId="13" fillId="2" borderId="28" xfId="0" applyNumberFormat="1" applyFont="1" applyFill="1" applyBorder="1" applyAlignment="1">
      <alignment horizontal="center" vertical="center"/>
    </xf>
    <xf numFmtId="165" fontId="13" fillId="2" borderId="30" xfId="0" applyNumberFormat="1" applyFont="1" applyFill="1" applyBorder="1" applyAlignment="1">
      <alignment horizontal="center" vertical="center"/>
    </xf>
    <xf numFmtId="165" fontId="13" fillId="2" borderId="13" xfId="0" applyNumberFormat="1" applyFont="1" applyFill="1" applyBorder="1" applyAlignment="1">
      <alignment horizontal="center" vertical="center"/>
    </xf>
    <xf numFmtId="165" fontId="13" fillId="2" borderId="23" xfId="0" applyNumberFormat="1" applyFont="1" applyFill="1" applyBorder="1" applyAlignment="1">
      <alignment horizontal="center" vertical="center"/>
    </xf>
    <xf numFmtId="165" fontId="13" fillId="2" borderId="14" xfId="0" applyNumberFormat="1" applyFont="1" applyFill="1" applyBorder="1" applyAlignment="1">
      <alignment horizontal="center" vertical="center"/>
    </xf>
    <xf numFmtId="165" fontId="13" fillId="3" borderId="13" xfId="0" applyNumberFormat="1" applyFont="1" applyFill="1" applyBorder="1" applyAlignment="1">
      <alignment horizontal="center" vertical="center"/>
    </xf>
    <xf numFmtId="165" fontId="13" fillId="3" borderId="23" xfId="0" applyNumberFormat="1" applyFont="1" applyFill="1" applyBorder="1" applyAlignment="1">
      <alignment horizontal="center" vertical="center"/>
    </xf>
    <xf numFmtId="165" fontId="13" fillId="3" borderId="14" xfId="0" applyNumberFormat="1" applyFont="1" applyFill="1" applyBorder="1" applyAlignment="1">
      <alignment horizontal="center" vertical="center"/>
    </xf>
    <xf numFmtId="166" fontId="9" fillId="0" borderId="11" xfId="0" applyNumberFormat="1" applyFont="1" applyBorder="1" applyAlignment="1">
      <alignment horizontal="center" vertical="center"/>
    </xf>
    <xf numFmtId="166" fontId="9" fillId="0" borderId="13" xfId="0" applyNumberFormat="1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164" fontId="1" fillId="0" borderId="33" xfId="0" applyNumberFormat="1" applyFont="1" applyBorder="1" applyAlignment="1">
      <alignment horizontal="center" vertical="center"/>
    </xf>
    <xf numFmtId="166" fontId="9" fillId="0" borderId="33" xfId="0" applyNumberFormat="1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164" fontId="6" fillId="0" borderId="33" xfId="0" applyNumberFormat="1" applyFont="1" applyBorder="1" applyAlignment="1">
      <alignment horizontal="center" vertical="center"/>
    </xf>
    <xf numFmtId="164" fontId="5" fillId="0" borderId="33" xfId="0" applyNumberFormat="1" applyFont="1" applyBorder="1" applyAlignment="1">
      <alignment horizontal="center" vertical="center"/>
    </xf>
    <xf numFmtId="165" fontId="13" fillId="2" borderId="33" xfId="0" applyNumberFormat="1" applyFont="1" applyFill="1" applyBorder="1" applyAlignment="1">
      <alignment horizontal="center" vertical="center"/>
    </xf>
    <xf numFmtId="165" fontId="13" fillId="2" borderId="34" xfId="0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65" fontId="13" fillId="0" borderId="33" xfId="0" applyNumberFormat="1" applyFont="1" applyFill="1" applyBorder="1" applyAlignment="1">
      <alignment horizontal="center" vertical="center"/>
    </xf>
    <xf numFmtId="165" fontId="13" fillId="0" borderId="34" xfId="0" applyNumberFormat="1" applyFont="1" applyFill="1" applyBorder="1" applyAlignment="1">
      <alignment horizontal="center" vertical="center"/>
    </xf>
    <xf numFmtId="165" fontId="13" fillId="0" borderId="30" xfId="0" applyNumberFormat="1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64" fontId="10" fillId="0" borderId="23" xfId="0" applyNumberFormat="1" applyFont="1" applyBorder="1" applyAlignment="1">
      <alignment horizontal="center" vertical="center"/>
    </xf>
    <xf numFmtId="164" fontId="10" fillId="0" borderId="24" xfId="0" applyNumberFormat="1" applyFont="1" applyBorder="1" applyAlignment="1">
      <alignment horizontal="center" vertical="center"/>
    </xf>
    <xf numFmtId="164" fontId="10" fillId="0" borderId="25" xfId="0" applyNumberFormat="1" applyFont="1" applyBorder="1" applyAlignment="1">
      <alignment horizontal="center" vertical="center"/>
    </xf>
    <xf numFmtId="165" fontId="0" fillId="0" borderId="23" xfId="0" applyNumberFormat="1" applyBorder="1" applyAlignment="1">
      <alignment horizontal="center" vertical="center"/>
    </xf>
    <xf numFmtId="165" fontId="0" fillId="0" borderId="24" xfId="0" applyNumberFormat="1" applyBorder="1" applyAlignment="1">
      <alignment horizontal="center" vertical="center"/>
    </xf>
    <xf numFmtId="165" fontId="0" fillId="0" borderId="25" xfId="0" applyNumberForma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0" xfId="0" applyFont="1" applyBorder="1" applyAlignment="1">
      <alignment horizontal="right" vertical="center"/>
    </xf>
    <xf numFmtId="0" fontId="10" fillId="0" borderId="21" xfId="0" applyFont="1" applyBorder="1" applyAlignment="1">
      <alignment horizontal="right" vertical="center"/>
    </xf>
    <xf numFmtId="164" fontId="10" fillId="0" borderId="21" xfId="0" applyNumberFormat="1" applyFont="1" applyBorder="1" applyAlignment="1">
      <alignment horizontal="left" vertical="center"/>
    </xf>
    <xf numFmtId="164" fontId="10" fillId="0" borderId="22" xfId="0" applyNumberFormat="1" applyFont="1" applyBorder="1" applyAlignment="1">
      <alignment horizontal="left" vertical="center"/>
    </xf>
    <xf numFmtId="165" fontId="3" fillId="0" borderId="2" xfId="0" applyNumberFormat="1" applyFont="1" applyBorder="1" applyAlignment="1">
      <alignment horizontal="center" vertical="center"/>
    </xf>
    <xf numFmtId="165" fontId="3" fillId="0" borderId="26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64" fontId="6" fillId="0" borderId="23" xfId="0" applyNumberFormat="1" applyFont="1" applyBorder="1" applyAlignment="1">
      <alignment horizontal="center" vertical="center"/>
    </xf>
    <xf numFmtId="164" fontId="6" fillId="0" borderId="17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9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0"/>
  <sheetViews>
    <sheetView tabSelected="1" workbookViewId="0">
      <selection activeCell="M42" sqref="M42"/>
    </sheetView>
  </sheetViews>
  <sheetFormatPr defaultRowHeight="15" x14ac:dyDescent="0.25"/>
  <cols>
    <col min="1" max="1" width="8.42578125" style="3" customWidth="1"/>
    <col min="2" max="2" width="9.28515625" style="3" customWidth="1"/>
    <col min="3" max="5" width="5.7109375" style="7" customWidth="1"/>
    <col min="6" max="6" width="11.7109375" style="9" customWidth="1"/>
    <col min="7" max="9" width="5.7109375" style="8" customWidth="1"/>
    <col min="10" max="12" width="5.7109375" style="2" customWidth="1"/>
    <col min="13" max="13" width="10.85546875" style="7" customWidth="1"/>
    <col min="14" max="15" width="11.5703125" style="24" customWidth="1"/>
    <col min="16" max="16" width="8.42578125" style="9" customWidth="1"/>
    <col min="17" max="17" width="8.42578125" style="39" customWidth="1"/>
    <col min="18" max="18" width="10.85546875" style="29" customWidth="1"/>
    <col min="19" max="19" width="10" style="29" customWidth="1"/>
    <col min="20" max="22" width="12.7109375" style="41" customWidth="1"/>
  </cols>
  <sheetData>
    <row r="1" spans="1:22" x14ac:dyDescent="0.25">
      <c r="D1" s="75" t="s">
        <v>29</v>
      </c>
      <c r="E1" s="75"/>
      <c r="F1" s="75"/>
      <c r="G1" s="75"/>
      <c r="H1" s="75"/>
      <c r="I1" s="75"/>
      <c r="J1" s="75"/>
      <c r="K1" s="75"/>
      <c r="L1" s="75"/>
      <c r="M1" s="75"/>
    </row>
    <row r="2" spans="1:22" ht="15.75" thickBot="1" x14ac:dyDescent="0.3">
      <c r="D2" s="75"/>
      <c r="E2" s="75"/>
      <c r="F2" s="75"/>
      <c r="G2" s="75"/>
      <c r="H2" s="75"/>
      <c r="I2" s="75"/>
      <c r="J2" s="75"/>
      <c r="K2" s="75"/>
      <c r="L2" s="75"/>
      <c r="M2" s="75"/>
    </row>
    <row r="3" spans="1:22" s="4" customFormat="1" ht="35.25" customHeight="1" thickTop="1" thickBot="1" x14ac:dyDescent="0.3">
      <c r="A3" s="80" t="s">
        <v>0</v>
      </c>
      <c r="B3" s="82" t="s">
        <v>1</v>
      </c>
      <c r="C3" s="86" t="s">
        <v>3</v>
      </c>
      <c r="D3" s="87"/>
      <c r="E3" s="88"/>
      <c r="F3" s="6" t="s">
        <v>16</v>
      </c>
      <c r="G3" s="86" t="s">
        <v>17</v>
      </c>
      <c r="H3" s="87"/>
      <c r="I3" s="88"/>
      <c r="J3" s="86" t="s">
        <v>4</v>
      </c>
      <c r="K3" s="87"/>
      <c r="L3" s="88"/>
      <c r="M3" s="84" t="s">
        <v>2</v>
      </c>
      <c r="N3" s="98" t="s">
        <v>5</v>
      </c>
      <c r="O3" s="98"/>
      <c r="P3" s="82" t="s">
        <v>6</v>
      </c>
      <c r="Q3" s="82"/>
      <c r="R3" s="114" t="s">
        <v>12</v>
      </c>
      <c r="S3" s="114"/>
      <c r="T3" s="103" t="s">
        <v>7</v>
      </c>
      <c r="U3" s="104"/>
      <c r="V3" s="44" t="s">
        <v>24</v>
      </c>
    </row>
    <row r="4" spans="1:22" s="1" customFormat="1" ht="18.75" thickTop="1" thickBot="1" x14ac:dyDescent="0.3">
      <c r="A4" s="81"/>
      <c r="B4" s="83"/>
      <c r="C4" s="5" t="s">
        <v>13</v>
      </c>
      <c r="D4" s="5" t="s">
        <v>14</v>
      </c>
      <c r="E4" s="5" t="s">
        <v>15</v>
      </c>
      <c r="F4" s="10" t="s">
        <v>15</v>
      </c>
      <c r="G4" s="5" t="s">
        <v>13</v>
      </c>
      <c r="H4" s="5" t="s">
        <v>14</v>
      </c>
      <c r="I4" s="5" t="s">
        <v>15</v>
      </c>
      <c r="J4" s="5" t="s">
        <v>13</v>
      </c>
      <c r="K4" s="5" t="s">
        <v>14</v>
      </c>
      <c r="L4" s="5" t="s">
        <v>15</v>
      </c>
      <c r="M4" s="85"/>
      <c r="N4" s="25" t="s">
        <v>18</v>
      </c>
      <c r="O4" s="25" t="s">
        <v>19</v>
      </c>
      <c r="P4" s="5" t="s">
        <v>10</v>
      </c>
      <c r="Q4" s="30" t="s">
        <v>11</v>
      </c>
      <c r="R4" s="30" t="s">
        <v>10</v>
      </c>
      <c r="S4" s="30" t="s">
        <v>11</v>
      </c>
      <c r="T4" s="42" t="s">
        <v>8</v>
      </c>
      <c r="U4" s="43" t="s">
        <v>9</v>
      </c>
      <c r="V4" s="45" t="s">
        <v>25</v>
      </c>
    </row>
    <row r="5" spans="1:22" ht="18.75" customHeight="1" thickTop="1" x14ac:dyDescent="0.25">
      <c r="A5" s="11" t="s">
        <v>28</v>
      </c>
      <c r="B5" s="12"/>
      <c r="C5" s="13">
        <v>106</v>
      </c>
      <c r="D5" s="13">
        <v>44</v>
      </c>
      <c r="E5" s="13">
        <v>40.799999999999997</v>
      </c>
      <c r="F5" s="14">
        <v>0.87</v>
      </c>
      <c r="G5" s="15">
        <v>106</v>
      </c>
      <c r="H5" s="15">
        <v>44</v>
      </c>
      <c r="I5" s="15">
        <v>41.67</v>
      </c>
      <c r="J5" s="16"/>
      <c r="K5" s="16"/>
      <c r="L5" s="16"/>
      <c r="M5" s="35"/>
      <c r="N5" s="55"/>
      <c r="O5" s="55"/>
      <c r="P5" s="17"/>
      <c r="Q5" s="40"/>
      <c r="R5" s="31"/>
      <c r="S5" s="31"/>
      <c r="T5" s="46">
        <v>242784.39799999999</v>
      </c>
      <c r="U5" s="47">
        <v>1869645.4369999999</v>
      </c>
      <c r="V5" s="48"/>
    </row>
    <row r="6" spans="1:22" ht="18.75" customHeight="1" x14ac:dyDescent="0.25">
      <c r="A6" s="57"/>
      <c r="B6" s="58" t="str">
        <f>CONCATENATE(A5,A7)</f>
        <v>TP2TP12</v>
      </c>
      <c r="C6" s="59"/>
      <c r="D6" s="59"/>
      <c r="E6" s="59"/>
      <c r="F6" s="60"/>
      <c r="G6" s="61"/>
      <c r="H6" s="61"/>
      <c r="I6" s="61"/>
      <c r="J6" s="62">
        <v>64</v>
      </c>
      <c r="K6" s="62">
        <v>21</v>
      </c>
      <c r="L6" s="62">
        <v>21.52</v>
      </c>
      <c r="M6" s="63">
        <v>152.09899999999999</v>
      </c>
      <c r="N6" s="64">
        <v>137.11729</v>
      </c>
      <c r="O6" s="64">
        <v>65.825181000000001</v>
      </c>
      <c r="P6" s="70">
        <f>-N6*(N37/N36)</f>
        <v>-1.8284286955966627E-3</v>
      </c>
      <c r="Q6" s="66">
        <f>-O6*(O37/O36)</f>
        <v>-1.4586820068767078E-5</v>
      </c>
      <c r="R6" s="67">
        <f>N6+P6</f>
        <v>137.11546157130439</v>
      </c>
      <c r="S6" s="67">
        <f>O6+Q6</f>
        <v>65.825166413179929</v>
      </c>
      <c r="T6" s="71"/>
      <c r="U6" s="72"/>
      <c r="V6" s="73"/>
    </row>
    <row r="7" spans="1:22" ht="18.75" customHeight="1" x14ac:dyDescent="0.25">
      <c r="A7" s="57" t="s">
        <v>27</v>
      </c>
      <c r="B7" s="58"/>
      <c r="C7" s="59">
        <v>84</v>
      </c>
      <c r="D7" s="59">
        <v>40</v>
      </c>
      <c r="E7" s="59">
        <v>25.9</v>
      </c>
      <c r="F7" s="60">
        <v>0.87</v>
      </c>
      <c r="G7" s="61">
        <v>84</v>
      </c>
      <c r="H7" s="61">
        <v>40</v>
      </c>
      <c r="I7" s="61">
        <v>26.77</v>
      </c>
      <c r="J7" s="62"/>
      <c r="K7" s="62"/>
      <c r="L7" s="62"/>
      <c r="M7" s="63"/>
      <c r="N7" s="64"/>
      <c r="O7" s="64"/>
      <c r="P7" s="65"/>
      <c r="Q7" s="66"/>
      <c r="R7" s="67"/>
      <c r="S7" s="67"/>
      <c r="T7" s="68">
        <f>SUM(T5+R6)</f>
        <v>242921.5134615713</v>
      </c>
      <c r="U7" s="69">
        <f>SUM(U5+S6)</f>
        <v>1869711.262166413</v>
      </c>
      <c r="V7" s="48"/>
    </row>
    <row r="8" spans="1:22" ht="18.75" customHeight="1" x14ac:dyDescent="0.25">
      <c r="A8" s="18"/>
      <c r="B8" s="19" t="str">
        <f>CONCATENATE(A7,A9)</f>
        <v>TP12TP13</v>
      </c>
      <c r="C8" s="20"/>
      <c r="D8" s="20"/>
      <c r="E8" s="20"/>
      <c r="F8" s="21"/>
      <c r="G8" s="22"/>
      <c r="H8" s="22"/>
      <c r="I8" s="22"/>
      <c r="J8" s="23">
        <v>329</v>
      </c>
      <c r="K8" s="23">
        <v>1</v>
      </c>
      <c r="L8" s="23">
        <v>48.29</v>
      </c>
      <c r="M8" s="36">
        <v>137.98099999999999</v>
      </c>
      <c r="N8" s="56">
        <v>-71.003365000000002</v>
      </c>
      <c r="O8" s="56">
        <v>118.310095</v>
      </c>
      <c r="P8" s="38">
        <f>N8*(N37/N36)</f>
        <v>-9.468141475806862E-4</v>
      </c>
      <c r="Q8" s="38">
        <f>-O8*(O37/O36)</f>
        <v>-2.6217445085091975E-5</v>
      </c>
      <c r="R8" s="32">
        <f>N8+P8</f>
        <v>-71.004311814147584</v>
      </c>
      <c r="S8" s="32">
        <f>O8+Q8</f>
        <v>118.31006878255492</v>
      </c>
      <c r="T8" s="52"/>
      <c r="U8" s="53"/>
      <c r="V8" s="54"/>
    </row>
    <row r="9" spans="1:22" ht="18.75" customHeight="1" x14ac:dyDescent="0.25">
      <c r="A9" s="57" t="s">
        <v>31</v>
      </c>
      <c r="B9" s="58"/>
      <c r="C9" s="59">
        <v>182</v>
      </c>
      <c r="D9" s="59">
        <v>44</v>
      </c>
      <c r="E9" s="59">
        <v>39.200000000000003</v>
      </c>
      <c r="F9" s="60">
        <v>0.87</v>
      </c>
      <c r="G9" s="61">
        <v>182</v>
      </c>
      <c r="H9" s="61">
        <v>44</v>
      </c>
      <c r="I9" s="61">
        <v>40.07</v>
      </c>
      <c r="J9" s="62"/>
      <c r="K9" s="62"/>
      <c r="L9" s="62"/>
      <c r="M9" s="63"/>
      <c r="N9" s="64"/>
      <c r="O9" s="64"/>
      <c r="P9" s="65"/>
      <c r="Q9" s="66"/>
      <c r="R9" s="67"/>
      <c r="S9" s="67"/>
      <c r="T9" s="68">
        <f>SUM(T7+R8)</f>
        <v>242850.50914975716</v>
      </c>
      <c r="U9" s="69">
        <f>SUM(U7+S8)</f>
        <v>1869829.5722351957</v>
      </c>
      <c r="V9" s="48"/>
    </row>
    <row r="10" spans="1:22" ht="18.75" customHeight="1" x14ac:dyDescent="0.25">
      <c r="A10" s="18"/>
      <c r="B10" s="19" t="str">
        <f>CONCATENATE(A9,A11)</f>
        <v>TP13TP15</v>
      </c>
      <c r="C10" s="74"/>
      <c r="D10" s="74"/>
      <c r="E10" s="74"/>
      <c r="F10" s="21"/>
      <c r="G10" s="22"/>
      <c r="H10" s="22"/>
      <c r="I10" s="22"/>
      <c r="J10" s="23">
        <v>331</v>
      </c>
      <c r="K10" s="23">
        <v>46</v>
      </c>
      <c r="L10" s="23">
        <v>28.36</v>
      </c>
      <c r="M10" s="36">
        <v>244.738</v>
      </c>
      <c r="N10" s="56">
        <v>-115.746944</v>
      </c>
      <c r="O10" s="56">
        <v>215.63704100000001</v>
      </c>
      <c r="P10" s="38">
        <f>N10*(N37/N36)</f>
        <v>-1.5434598644505006E-3</v>
      </c>
      <c r="Q10" s="38">
        <f>-O10*(O37/O36)</f>
        <v>-4.7785037115634362E-5</v>
      </c>
      <c r="R10" s="32">
        <f>N10+P10</f>
        <v>-115.74848745986445</v>
      </c>
      <c r="S10" s="32">
        <f>O10+Q10</f>
        <v>215.6369932149629</v>
      </c>
      <c r="T10" s="52"/>
      <c r="U10" s="53"/>
      <c r="V10" s="54"/>
    </row>
    <row r="11" spans="1:22" ht="18.75" customHeight="1" x14ac:dyDescent="0.25">
      <c r="A11" s="57" t="s">
        <v>30</v>
      </c>
      <c r="B11" s="58"/>
      <c r="C11" s="59">
        <v>178</v>
      </c>
      <c r="D11" s="59">
        <v>23</v>
      </c>
      <c r="E11" s="59">
        <v>46.6</v>
      </c>
      <c r="F11" s="60">
        <v>0.87</v>
      </c>
      <c r="G11" s="61">
        <v>178</v>
      </c>
      <c r="H11" s="61">
        <v>23</v>
      </c>
      <c r="I11" s="61">
        <v>47.47</v>
      </c>
      <c r="J11" s="62"/>
      <c r="K11" s="62"/>
      <c r="L11" s="62"/>
      <c r="M11" s="63"/>
      <c r="N11" s="64"/>
      <c r="O11" s="64"/>
      <c r="P11" s="65"/>
      <c r="Q11" s="66"/>
      <c r="R11" s="67"/>
      <c r="S11" s="67"/>
      <c r="T11" s="68">
        <f>SUM(T9+R10)</f>
        <v>242734.76066229728</v>
      </c>
      <c r="U11" s="69">
        <f>SUM(U9+S10)</f>
        <v>1870045.2092284106</v>
      </c>
      <c r="V11" s="48"/>
    </row>
    <row r="12" spans="1:22" ht="18.75" customHeight="1" x14ac:dyDescent="0.25">
      <c r="A12" s="18"/>
      <c r="B12" s="19" t="str">
        <f>CONCATENATE(A11,A13)</f>
        <v>TP15TP16</v>
      </c>
      <c r="C12" s="74"/>
      <c r="D12" s="74"/>
      <c r="E12" s="74"/>
      <c r="F12" s="21"/>
      <c r="G12" s="22"/>
      <c r="H12" s="22"/>
      <c r="I12" s="22"/>
      <c r="J12" s="23">
        <v>330</v>
      </c>
      <c r="K12" s="23">
        <v>10</v>
      </c>
      <c r="L12" s="23">
        <v>15.83</v>
      </c>
      <c r="M12" s="36">
        <v>229.053</v>
      </c>
      <c r="N12" s="56">
        <v>-113.933744</v>
      </c>
      <c r="O12" s="56">
        <v>198.70676599999999</v>
      </c>
      <c r="P12" s="38">
        <f>N12*(N37/N36)</f>
        <v>-1.5192812440091553E-3</v>
      </c>
      <c r="Q12" s="38">
        <f>-O12*(O37/O36)</f>
        <v>-4.4033298474159969E-5</v>
      </c>
      <c r="R12" s="32">
        <f>N12+P12</f>
        <v>-113.93526328124402</v>
      </c>
      <c r="S12" s="32">
        <f>O12+Q12</f>
        <v>198.70672196670151</v>
      </c>
      <c r="T12" s="52"/>
      <c r="U12" s="53"/>
      <c r="V12" s="54"/>
    </row>
    <row r="13" spans="1:22" ht="18.75" customHeight="1" x14ac:dyDescent="0.25">
      <c r="A13" s="57" t="s">
        <v>32</v>
      </c>
      <c r="B13" s="58"/>
      <c r="C13" s="59">
        <v>180</v>
      </c>
      <c r="D13" s="59">
        <v>39</v>
      </c>
      <c r="E13" s="59">
        <v>32</v>
      </c>
      <c r="F13" s="60">
        <v>0.87</v>
      </c>
      <c r="G13" s="61">
        <v>180</v>
      </c>
      <c r="H13" s="61">
        <v>39</v>
      </c>
      <c r="I13" s="61">
        <v>32.869999999999997</v>
      </c>
      <c r="J13" s="62"/>
      <c r="K13" s="62"/>
      <c r="L13" s="62"/>
      <c r="M13" s="63"/>
      <c r="N13" s="64"/>
      <c r="O13" s="64"/>
      <c r="P13" s="65"/>
      <c r="Q13" s="66"/>
      <c r="R13" s="67"/>
      <c r="S13" s="67"/>
      <c r="T13" s="68">
        <f>SUM(T11+R12)</f>
        <v>242620.82539901603</v>
      </c>
      <c r="U13" s="69">
        <f>SUM(U11+S12)</f>
        <v>1870243.9159503772</v>
      </c>
      <c r="V13" s="48"/>
    </row>
    <row r="14" spans="1:22" ht="18.75" customHeight="1" x14ac:dyDescent="0.25">
      <c r="A14" s="18"/>
      <c r="B14" s="19" t="str">
        <f>CONCATENATE(A13,A15)</f>
        <v>TP16TP17</v>
      </c>
      <c r="C14" s="74"/>
      <c r="D14" s="74"/>
      <c r="E14" s="74"/>
      <c r="F14" s="21"/>
      <c r="G14" s="22"/>
      <c r="H14" s="22"/>
      <c r="I14" s="22"/>
      <c r="J14" s="23">
        <v>330</v>
      </c>
      <c r="K14" s="23">
        <v>49</v>
      </c>
      <c r="L14" s="23">
        <v>48.7</v>
      </c>
      <c r="M14" s="36">
        <v>242.82599999999999</v>
      </c>
      <c r="N14" s="56">
        <v>-118.35328800000001</v>
      </c>
      <c r="O14" s="56">
        <v>212.03057699999999</v>
      </c>
      <c r="P14" s="38">
        <f>N14*(N37/N36)</f>
        <v>-1.5782148844789463E-3</v>
      </c>
      <c r="Q14" s="38">
        <f>-O14*(O37/O36)</f>
        <v>-4.6985846887012183E-5</v>
      </c>
      <c r="R14" s="32">
        <f>N14+P14</f>
        <v>-118.35486621488448</v>
      </c>
      <c r="S14" s="32">
        <f>O14+Q14</f>
        <v>212.0305300141531</v>
      </c>
      <c r="T14" s="52"/>
      <c r="U14" s="53"/>
      <c r="V14" s="54"/>
    </row>
    <row r="15" spans="1:22" ht="18.75" customHeight="1" x14ac:dyDescent="0.25">
      <c r="A15" s="57" t="s">
        <v>33</v>
      </c>
      <c r="B15" s="58"/>
      <c r="C15" s="59">
        <v>179</v>
      </c>
      <c r="D15" s="59">
        <v>46</v>
      </c>
      <c r="E15" s="59">
        <v>25.7</v>
      </c>
      <c r="F15" s="60">
        <v>0.87</v>
      </c>
      <c r="G15" s="61">
        <v>179</v>
      </c>
      <c r="H15" s="61">
        <v>46</v>
      </c>
      <c r="I15" s="61">
        <v>26.57</v>
      </c>
      <c r="J15" s="62"/>
      <c r="K15" s="62"/>
      <c r="L15" s="62"/>
      <c r="M15" s="63"/>
      <c r="N15" s="64"/>
      <c r="O15" s="64"/>
      <c r="P15" s="65"/>
      <c r="Q15" s="66"/>
      <c r="R15" s="67"/>
      <c r="S15" s="67"/>
      <c r="T15" s="68">
        <f>SUM(T13+R14)</f>
        <v>242502.47053280115</v>
      </c>
      <c r="U15" s="69">
        <f>SUM(U13+S14)</f>
        <v>1870455.9464803913</v>
      </c>
      <c r="V15" s="48"/>
    </row>
    <row r="16" spans="1:22" ht="18.75" customHeight="1" x14ac:dyDescent="0.25">
      <c r="A16" s="18"/>
      <c r="B16" s="19" t="str">
        <f>CONCATENATE(A15,A17)</f>
        <v>TP17TP18</v>
      </c>
      <c r="C16" s="74"/>
      <c r="D16" s="74"/>
      <c r="E16" s="74"/>
      <c r="F16" s="21"/>
      <c r="G16" s="22"/>
      <c r="H16" s="22"/>
      <c r="I16" s="22"/>
      <c r="J16" s="23">
        <v>330</v>
      </c>
      <c r="K16" s="23">
        <v>36</v>
      </c>
      <c r="L16" s="23">
        <v>15.27</v>
      </c>
      <c r="M16" s="36">
        <v>168.02699999999999</v>
      </c>
      <c r="N16" s="56">
        <v>-82.474248000000003</v>
      </c>
      <c r="O16" s="56">
        <v>146.39354900000001</v>
      </c>
      <c r="P16" s="38">
        <f>N16*(N37/N36)</f>
        <v>-1.0997758319972316E-3</v>
      </c>
      <c r="Q16" s="38">
        <f>-O16*(O37/O36)</f>
        <v>-3.244072140859342E-5</v>
      </c>
      <c r="R16" s="32">
        <f>N16+P16</f>
        <v>-82.475347775832006</v>
      </c>
      <c r="S16" s="32">
        <f>O16+Q16</f>
        <v>146.39351655927859</v>
      </c>
      <c r="T16" s="52"/>
      <c r="U16" s="53"/>
      <c r="V16" s="54"/>
    </row>
    <row r="17" spans="1:22" ht="18.75" customHeight="1" x14ac:dyDescent="0.25">
      <c r="A17" s="18" t="s">
        <v>34</v>
      </c>
      <c r="B17" s="19"/>
      <c r="C17" s="20">
        <v>180</v>
      </c>
      <c r="D17" s="20">
        <v>16</v>
      </c>
      <c r="E17" s="20">
        <v>32.200000000000003</v>
      </c>
      <c r="F17" s="21">
        <v>0.87</v>
      </c>
      <c r="G17" s="22">
        <v>180</v>
      </c>
      <c r="H17" s="22">
        <v>16</v>
      </c>
      <c r="I17" s="22">
        <v>33.07</v>
      </c>
      <c r="J17" s="23"/>
      <c r="K17" s="23"/>
      <c r="L17" s="23"/>
      <c r="M17" s="36"/>
      <c r="N17" s="56"/>
      <c r="O17" s="56"/>
      <c r="P17" s="38"/>
      <c r="Q17" s="38"/>
      <c r="R17" s="32"/>
      <c r="S17" s="32"/>
      <c r="T17" s="49">
        <f>SUM(T15+R16)</f>
        <v>242419.99518502533</v>
      </c>
      <c r="U17" s="50">
        <f>SUM(U15+S16)</f>
        <v>1870602.3399969507</v>
      </c>
      <c r="V17" s="51"/>
    </row>
    <row r="18" spans="1:22" ht="18.75" customHeight="1" x14ac:dyDescent="0.25">
      <c r="A18" s="18"/>
      <c r="B18" s="19" t="str">
        <f>CONCATENATE(A17,A19)</f>
        <v>TP18TP19</v>
      </c>
      <c r="C18" s="20"/>
      <c r="D18" s="20"/>
      <c r="E18" s="20"/>
      <c r="F18" s="21"/>
      <c r="G18" s="22"/>
      <c r="H18" s="22"/>
      <c r="I18" s="22"/>
      <c r="J18" s="23">
        <v>330</v>
      </c>
      <c r="K18" s="23">
        <v>52</v>
      </c>
      <c r="L18" s="23">
        <v>48.34</v>
      </c>
      <c r="M18" s="36">
        <v>320.91300000000001</v>
      </c>
      <c r="N18" s="56">
        <v>-156.16875400000001</v>
      </c>
      <c r="O18" s="56">
        <v>280.35062699999997</v>
      </c>
      <c r="P18" s="38">
        <f>N18*(N37/N36)</f>
        <v>-2.0824757488218746E-3</v>
      </c>
      <c r="Q18" s="38">
        <f>-O18*(O37/O36)</f>
        <v>-6.2125528408574118E-5</v>
      </c>
      <c r="R18" s="32">
        <f t="shared" ref="R18:R32" si="0">N18+P18</f>
        <v>-156.17083647574884</v>
      </c>
      <c r="S18" s="32">
        <f t="shared" ref="S18:S32" si="1">O18+Q18</f>
        <v>280.35056487447156</v>
      </c>
      <c r="T18" s="52"/>
      <c r="U18" s="53"/>
      <c r="V18" s="54"/>
    </row>
    <row r="19" spans="1:22" ht="18.75" customHeight="1" x14ac:dyDescent="0.25">
      <c r="A19" s="18" t="s">
        <v>35</v>
      </c>
      <c r="B19" s="19"/>
      <c r="C19" s="20">
        <v>179</v>
      </c>
      <c r="D19" s="20">
        <v>54</v>
      </c>
      <c r="E19" s="20">
        <v>32.85</v>
      </c>
      <c r="F19" s="21">
        <v>0.87</v>
      </c>
      <c r="G19" s="22">
        <v>179</v>
      </c>
      <c r="H19" s="22">
        <v>54</v>
      </c>
      <c r="I19" s="22">
        <v>33.72</v>
      </c>
      <c r="J19" s="23"/>
      <c r="K19" s="23"/>
      <c r="L19" s="23"/>
      <c r="M19" s="36"/>
      <c r="N19" s="56"/>
      <c r="O19" s="56"/>
      <c r="P19" s="38"/>
      <c r="Q19" s="38"/>
      <c r="R19" s="32"/>
      <c r="S19" s="32"/>
      <c r="T19" s="49">
        <f>SUM(T17+R18)</f>
        <v>242263.82434854959</v>
      </c>
      <c r="U19" s="50">
        <f>SUM(U17+S18)</f>
        <v>1870882.6905618252</v>
      </c>
      <c r="V19" s="51"/>
    </row>
    <row r="20" spans="1:22" ht="18.75" customHeight="1" x14ac:dyDescent="0.25">
      <c r="A20" s="18"/>
      <c r="B20" s="19" t="str">
        <f>CONCATENATE(A19,A21)</f>
        <v>TP19TP20</v>
      </c>
      <c r="C20" s="20"/>
      <c r="D20" s="20"/>
      <c r="E20" s="20"/>
      <c r="F20" s="21"/>
      <c r="G20" s="22"/>
      <c r="H20" s="22"/>
      <c r="I20" s="22"/>
      <c r="J20" s="23">
        <v>330</v>
      </c>
      <c r="K20" s="23">
        <v>47</v>
      </c>
      <c r="L20" s="23">
        <v>22.06</v>
      </c>
      <c r="M20" s="36">
        <v>464.40800000000002</v>
      </c>
      <c r="N20" s="56">
        <v>-226.64049199999999</v>
      </c>
      <c r="O20" s="56">
        <v>405.35031500000002</v>
      </c>
      <c r="P20" s="38">
        <f>N20*(N37/N36)</f>
        <v>-3.0222007680938403E-3</v>
      </c>
      <c r="Q20" s="38">
        <f>-O20*(O37/O36)</f>
        <v>-8.9825383233250162E-5</v>
      </c>
      <c r="R20" s="32">
        <f t="shared" si="0"/>
        <v>-226.6435142007681</v>
      </c>
      <c r="S20" s="32">
        <f t="shared" si="1"/>
        <v>405.35022517461681</v>
      </c>
      <c r="T20" s="52"/>
      <c r="U20" s="53"/>
      <c r="V20" s="54"/>
    </row>
    <row r="21" spans="1:22" ht="18.75" customHeight="1" x14ac:dyDescent="0.25">
      <c r="A21" s="18" t="s">
        <v>36</v>
      </c>
      <c r="B21" s="19"/>
      <c r="C21" s="20">
        <v>91</v>
      </c>
      <c r="D21" s="20">
        <v>35</v>
      </c>
      <c r="E21" s="20">
        <v>31.4</v>
      </c>
      <c r="F21" s="21">
        <v>0.87</v>
      </c>
      <c r="G21" s="22">
        <v>91</v>
      </c>
      <c r="H21" s="22">
        <v>35</v>
      </c>
      <c r="I21" s="22">
        <v>32.270000000000003</v>
      </c>
      <c r="J21" s="23"/>
      <c r="K21" s="23"/>
      <c r="L21" s="23"/>
      <c r="M21" s="36"/>
      <c r="N21" s="56"/>
      <c r="O21" s="56"/>
      <c r="P21" s="38"/>
      <c r="Q21" s="38"/>
      <c r="R21" s="32"/>
      <c r="S21" s="32"/>
      <c r="T21" s="49">
        <f>SUM(T19+R20)</f>
        <v>242037.18083434884</v>
      </c>
      <c r="U21" s="50">
        <f>SUM(U19+S20)</f>
        <v>1871288.0407869997</v>
      </c>
      <c r="V21" s="51"/>
    </row>
    <row r="22" spans="1:22" ht="18.75" customHeight="1" x14ac:dyDescent="0.25">
      <c r="A22" s="18"/>
      <c r="B22" s="19" t="str">
        <f>CONCATENATE(A21,A23)</f>
        <v>TP20TP21</v>
      </c>
      <c r="C22" s="20"/>
      <c r="D22" s="20"/>
      <c r="E22" s="20"/>
      <c r="F22" s="21"/>
      <c r="G22" s="22"/>
      <c r="H22" s="22"/>
      <c r="I22" s="22"/>
      <c r="J22" s="23">
        <v>242</v>
      </c>
      <c r="K22" s="23">
        <v>22</v>
      </c>
      <c r="L22" s="23">
        <v>54.33</v>
      </c>
      <c r="M22" s="36">
        <v>157.261</v>
      </c>
      <c r="N22" s="56">
        <v>-139.34205800000001</v>
      </c>
      <c r="O22" s="56">
        <v>-72.902765000000002</v>
      </c>
      <c r="P22" s="38">
        <f>N22*(N37/N36)</f>
        <v>-1.8580954841704831E-3</v>
      </c>
      <c r="Q22" s="38">
        <f>O22*(O37/O36)</f>
        <v>-1.61552083779399E-5</v>
      </c>
      <c r="R22" s="32">
        <f t="shared" si="0"/>
        <v>-139.34391609548419</v>
      </c>
      <c r="S22" s="32">
        <f t="shared" si="1"/>
        <v>-72.902781155208373</v>
      </c>
      <c r="T22" s="52"/>
      <c r="U22" s="53"/>
      <c r="V22" s="54"/>
    </row>
    <row r="23" spans="1:22" ht="18.75" customHeight="1" x14ac:dyDescent="0.25">
      <c r="A23" s="18" t="s">
        <v>37</v>
      </c>
      <c r="B23" s="19"/>
      <c r="C23" s="20">
        <v>84</v>
      </c>
      <c r="D23" s="20">
        <v>43</v>
      </c>
      <c r="E23" s="20">
        <v>37.299999999999997</v>
      </c>
      <c r="F23" s="21">
        <v>0.87</v>
      </c>
      <c r="G23" s="22">
        <v>84</v>
      </c>
      <c r="H23" s="22">
        <v>43</v>
      </c>
      <c r="I23" s="22">
        <v>38.18</v>
      </c>
      <c r="J23" s="23"/>
      <c r="K23" s="23"/>
      <c r="L23" s="23"/>
      <c r="M23" s="36"/>
      <c r="N23" s="56"/>
      <c r="O23" s="56"/>
      <c r="P23" s="38"/>
      <c r="Q23" s="38"/>
      <c r="R23" s="32"/>
      <c r="S23" s="32"/>
      <c r="T23" s="49">
        <f>SUM(T21+R22)</f>
        <v>241897.83691825336</v>
      </c>
      <c r="U23" s="50">
        <f>SUM(U21+S22)</f>
        <v>1871215.1380058446</v>
      </c>
      <c r="V23" s="51"/>
    </row>
    <row r="24" spans="1:22" ht="18.75" customHeight="1" x14ac:dyDescent="0.25">
      <c r="A24" s="18"/>
      <c r="B24" s="19" t="str">
        <f>CONCATENATE(A23,A25)</f>
        <v>TP21TP22</v>
      </c>
      <c r="C24" s="20"/>
      <c r="D24" s="20"/>
      <c r="E24" s="20"/>
      <c r="F24" s="21"/>
      <c r="G24" s="22"/>
      <c r="H24" s="22"/>
      <c r="I24" s="22"/>
      <c r="J24" s="23">
        <v>147</v>
      </c>
      <c r="K24" s="23">
        <v>6</v>
      </c>
      <c r="L24" s="23">
        <v>32.51</v>
      </c>
      <c r="M24" s="36">
        <v>394.19299999999998</v>
      </c>
      <c r="N24" s="56">
        <v>214.06339800000001</v>
      </c>
      <c r="O24" s="56">
        <v>-331.00601699999999</v>
      </c>
      <c r="P24" s="38">
        <f>-N24*(N37/N36)</f>
        <v>-2.8544880049782874E-3</v>
      </c>
      <c r="Q24" s="38">
        <f>O24*(O37/O36)</f>
        <v>-7.33507320193811E-5</v>
      </c>
      <c r="R24" s="32">
        <f t="shared" si="0"/>
        <v>214.06054351199504</v>
      </c>
      <c r="S24" s="32">
        <f t="shared" si="1"/>
        <v>-331.00609035073199</v>
      </c>
      <c r="T24" s="52"/>
      <c r="U24" s="53"/>
      <c r="V24" s="54"/>
    </row>
    <row r="25" spans="1:22" ht="18.75" customHeight="1" x14ac:dyDescent="0.25">
      <c r="A25" s="18" t="s">
        <v>38</v>
      </c>
      <c r="B25" s="19"/>
      <c r="C25" s="20">
        <v>187</v>
      </c>
      <c r="D25" s="20">
        <v>54</v>
      </c>
      <c r="E25" s="20">
        <v>36.090000000000003</v>
      </c>
      <c r="F25" s="21">
        <v>0.87</v>
      </c>
      <c r="G25" s="22">
        <v>187</v>
      </c>
      <c r="H25" s="22">
        <v>54</v>
      </c>
      <c r="I25" s="22">
        <v>36.96</v>
      </c>
      <c r="J25" s="23"/>
      <c r="K25" s="23"/>
      <c r="L25" s="23"/>
      <c r="M25" s="36"/>
      <c r="N25" s="56"/>
      <c r="O25" s="56"/>
      <c r="P25" s="38"/>
      <c r="Q25" s="38"/>
      <c r="R25" s="32"/>
      <c r="S25" s="32"/>
      <c r="T25" s="49">
        <f>SUM(T23+R24)</f>
        <v>242111.89746176536</v>
      </c>
      <c r="U25" s="50">
        <f>SUM(U23+S24)</f>
        <v>1870884.1319154939</v>
      </c>
      <c r="V25" s="51"/>
    </row>
    <row r="26" spans="1:22" ht="18.75" customHeight="1" x14ac:dyDescent="0.25">
      <c r="A26" s="18"/>
      <c r="B26" s="19" t="str">
        <f>CONCATENATE(A25,A27)</f>
        <v>TP22TP23</v>
      </c>
      <c r="C26" s="20"/>
      <c r="D26" s="20"/>
      <c r="E26" s="20"/>
      <c r="F26" s="21"/>
      <c r="G26" s="22"/>
      <c r="H26" s="22"/>
      <c r="I26" s="22"/>
      <c r="J26" s="23">
        <v>155</v>
      </c>
      <c r="K26" s="23">
        <v>1</v>
      </c>
      <c r="L26" s="23">
        <v>9.4700000000000006</v>
      </c>
      <c r="M26" s="36">
        <v>397.95400000000001</v>
      </c>
      <c r="N26" s="56">
        <v>168.06114500000001</v>
      </c>
      <c r="O26" s="56">
        <v>-360.72543300000001</v>
      </c>
      <c r="P26" s="38">
        <f>-N26*(N37/N36)</f>
        <v>-2.2410581490695421E-3</v>
      </c>
      <c r="Q26" s="38">
        <f>O26*(O37/O36)</f>
        <v>-7.9936536526942396E-5</v>
      </c>
      <c r="R26" s="32">
        <f t="shared" si="0"/>
        <v>168.05890394185093</v>
      </c>
      <c r="S26" s="32">
        <f t="shared" si="1"/>
        <v>-360.72551293653652</v>
      </c>
      <c r="T26" s="52"/>
      <c r="U26" s="53"/>
      <c r="V26" s="54"/>
    </row>
    <row r="27" spans="1:22" ht="18.75" customHeight="1" x14ac:dyDescent="0.25">
      <c r="A27" s="18" t="s">
        <v>39</v>
      </c>
      <c r="B27" s="19"/>
      <c r="C27" s="20">
        <v>172</v>
      </c>
      <c r="D27" s="20">
        <v>29</v>
      </c>
      <c r="E27" s="20">
        <v>59.95</v>
      </c>
      <c r="F27" s="21">
        <v>0.87</v>
      </c>
      <c r="G27" s="22">
        <v>172</v>
      </c>
      <c r="H27" s="22">
        <v>30</v>
      </c>
      <c r="I27" s="22">
        <v>0.82</v>
      </c>
      <c r="J27" s="23"/>
      <c r="K27" s="23"/>
      <c r="L27" s="23"/>
      <c r="M27" s="36"/>
      <c r="N27" s="56"/>
      <c r="O27" s="56"/>
      <c r="P27" s="38"/>
      <c r="Q27" s="38"/>
      <c r="R27" s="32"/>
      <c r="S27" s="32"/>
      <c r="T27" s="49">
        <f>SUM(T25+R26)</f>
        <v>242279.95636570721</v>
      </c>
      <c r="U27" s="50">
        <f>SUM(U25+S26)</f>
        <v>1870523.4064025574</v>
      </c>
      <c r="V27" s="51"/>
    </row>
    <row r="28" spans="1:22" ht="18.75" customHeight="1" x14ac:dyDescent="0.25">
      <c r="A28" s="18"/>
      <c r="B28" s="19" t="str">
        <f>CONCATENATE(A27,A29)</f>
        <v>TP23TP24</v>
      </c>
      <c r="C28" s="20"/>
      <c r="D28" s="20"/>
      <c r="E28" s="20"/>
      <c r="F28" s="21"/>
      <c r="G28" s="22"/>
      <c r="H28" s="22"/>
      <c r="I28" s="22"/>
      <c r="J28" s="23">
        <v>147</v>
      </c>
      <c r="K28" s="23">
        <v>31</v>
      </c>
      <c r="L28" s="23">
        <v>10.29</v>
      </c>
      <c r="M28" s="36">
        <v>184.89699999999999</v>
      </c>
      <c r="N28" s="56">
        <v>99.291938999999999</v>
      </c>
      <c r="O28" s="56">
        <v>-155.97439299999999</v>
      </c>
      <c r="P28" s="38">
        <f>-N28*(N37/N36)</f>
        <v>-1.3240360169679069E-3</v>
      </c>
      <c r="Q28" s="38">
        <f>O28*(O37/O36)</f>
        <v>-3.4563830611056932E-5</v>
      </c>
      <c r="R28" s="32">
        <f t="shared" si="0"/>
        <v>99.290614963983032</v>
      </c>
      <c r="S28" s="32">
        <f t="shared" si="1"/>
        <v>-155.9744275638306</v>
      </c>
      <c r="T28" s="52"/>
      <c r="U28" s="53"/>
      <c r="V28" s="54"/>
    </row>
    <row r="29" spans="1:22" ht="18.75" customHeight="1" x14ac:dyDescent="0.25">
      <c r="A29" s="18" t="s">
        <v>40</v>
      </c>
      <c r="B29" s="19"/>
      <c r="C29" s="20">
        <v>200</v>
      </c>
      <c r="D29" s="20">
        <v>1</v>
      </c>
      <c r="E29" s="20">
        <v>57.4</v>
      </c>
      <c r="F29" s="21">
        <v>0.87</v>
      </c>
      <c r="G29" s="22">
        <v>200</v>
      </c>
      <c r="H29" s="22">
        <v>1</v>
      </c>
      <c r="I29" s="22">
        <v>58.27</v>
      </c>
      <c r="J29" s="23"/>
      <c r="K29" s="23"/>
      <c r="L29" s="23"/>
      <c r="M29" s="36"/>
      <c r="N29" s="56"/>
      <c r="O29" s="56"/>
      <c r="P29" s="38"/>
      <c r="Q29" s="38"/>
      <c r="R29" s="32"/>
      <c r="S29" s="32"/>
      <c r="T29" s="49">
        <f>SUM(T27+R28)</f>
        <v>242379.24698067119</v>
      </c>
      <c r="U29" s="50">
        <f>SUM(U27+S28)</f>
        <v>1870367.4319749936</v>
      </c>
      <c r="V29" s="51"/>
    </row>
    <row r="30" spans="1:22" ht="18.75" customHeight="1" x14ac:dyDescent="0.25">
      <c r="A30" s="18"/>
      <c r="B30" s="19" t="str">
        <f>CONCATENATE(A29,A31)</f>
        <v>TP24TP25</v>
      </c>
      <c r="C30" s="20"/>
      <c r="D30" s="20"/>
      <c r="E30" s="20"/>
      <c r="F30" s="21"/>
      <c r="G30" s="22"/>
      <c r="H30" s="22"/>
      <c r="I30" s="22"/>
      <c r="J30" s="23">
        <v>167</v>
      </c>
      <c r="K30" s="23">
        <v>33</v>
      </c>
      <c r="L30" s="23">
        <v>8.56</v>
      </c>
      <c r="M30" s="36">
        <v>178.98</v>
      </c>
      <c r="N30" s="56">
        <v>38.578606999999998</v>
      </c>
      <c r="O30" s="56">
        <v>-174.77279999999999</v>
      </c>
      <c r="P30" s="38">
        <f>-N30*(N37/N36)</f>
        <v>-5.1443718056961511E-4</v>
      </c>
      <c r="Q30" s="38">
        <f>O30*(O37/O36)</f>
        <v>-3.8729546167364354E-5</v>
      </c>
      <c r="R30" s="32">
        <f t="shared" si="0"/>
        <v>38.578092562819428</v>
      </c>
      <c r="S30" s="32">
        <f t="shared" si="1"/>
        <v>-174.77283872954615</v>
      </c>
      <c r="T30" s="52"/>
      <c r="U30" s="53"/>
      <c r="V30" s="54"/>
    </row>
    <row r="31" spans="1:22" ht="18.75" customHeight="1" x14ac:dyDescent="0.25">
      <c r="A31" s="18" t="s">
        <v>41</v>
      </c>
      <c r="B31" s="19"/>
      <c r="C31" s="20">
        <v>163</v>
      </c>
      <c r="D31" s="20">
        <v>19</v>
      </c>
      <c r="E31" s="20">
        <v>12.35</v>
      </c>
      <c r="F31" s="21">
        <v>0.87</v>
      </c>
      <c r="G31" s="22">
        <v>163</v>
      </c>
      <c r="H31" s="22">
        <v>19</v>
      </c>
      <c r="I31" s="22">
        <v>13.22</v>
      </c>
      <c r="J31" s="23"/>
      <c r="K31" s="23"/>
      <c r="L31" s="23"/>
      <c r="M31" s="36"/>
      <c r="N31" s="56"/>
      <c r="O31" s="56"/>
      <c r="P31" s="38"/>
      <c r="Q31" s="38"/>
      <c r="R31" s="32"/>
      <c r="S31" s="32"/>
      <c r="T31" s="49">
        <f>SUM(T29+R30)</f>
        <v>242417.82507323401</v>
      </c>
      <c r="U31" s="50">
        <f>SUM(U29+S30)</f>
        <v>1870192.6591362641</v>
      </c>
      <c r="V31" s="51"/>
    </row>
    <row r="32" spans="1:22" ht="18.75" customHeight="1" x14ac:dyDescent="0.25">
      <c r="A32" s="18"/>
      <c r="B32" s="19" t="str">
        <f>CONCATENATE(A31,A33)</f>
        <v>TP25TP26</v>
      </c>
      <c r="C32" s="20"/>
      <c r="D32" s="20"/>
      <c r="E32" s="20"/>
      <c r="F32" s="21"/>
      <c r="G32" s="22"/>
      <c r="H32" s="22"/>
      <c r="I32" s="22"/>
      <c r="J32" s="23">
        <v>150</v>
      </c>
      <c r="K32" s="23">
        <v>52</v>
      </c>
      <c r="L32" s="23">
        <v>21.78</v>
      </c>
      <c r="M32" s="36">
        <v>427.928</v>
      </c>
      <c r="N32" s="56">
        <v>208.29455400000001</v>
      </c>
      <c r="O32" s="56">
        <v>-373.812456</v>
      </c>
      <c r="P32" s="38">
        <f>-N32*(N37/N36)</f>
        <v>-2.7775617478299685E-3</v>
      </c>
      <c r="Q32" s="38">
        <f>O32*(O37/O36)</f>
        <v>-8.2836612863030498E-5</v>
      </c>
      <c r="R32" s="32">
        <f t="shared" si="0"/>
        <v>208.29177643825219</v>
      </c>
      <c r="S32" s="32">
        <f t="shared" si="1"/>
        <v>-373.81253883661287</v>
      </c>
      <c r="T32" s="52"/>
      <c r="U32" s="53"/>
      <c r="V32" s="54"/>
    </row>
    <row r="33" spans="1:22" ht="18.75" customHeight="1" x14ac:dyDescent="0.25">
      <c r="A33" s="18" t="s">
        <v>42</v>
      </c>
      <c r="B33" s="19"/>
      <c r="C33" s="20">
        <v>166</v>
      </c>
      <c r="D33" s="20">
        <v>44</v>
      </c>
      <c r="E33" s="20">
        <v>17.2</v>
      </c>
      <c r="F33" s="21">
        <v>0.87</v>
      </c>
      <c r="G33" s="22">
        <v>166</v>
      </c>
      <c r="H33" s="22">
        <v>44</v>
      </c>
      <c r="I33" s="22">
        <v>18.07</v>
      </c>
      <c r="J33" s="23"/>
      <c r="K33" s="23"/>
      <c r="L33" s="23"/>
      <c r="M33" s="36"/>
      <c r="N33" s="56"/>
      <c r="O33" s="56"/>
      <c r="P33" s="38"/>
      <c r="Q33" s="38"/>
      <c r="R33" s="32"/>
      <c r="S33" s="32"/>
      <c r="T33" s="49">
        <f>SUM(T31+R32)</f>
        <v>242626.11684967225</v>
      </c>
      <c r="U33" s="50">
        <f>SUM(U31+S32)</f>
        <v>1869818.8465974275</v>
      </c>
      <c r="V33" s="51"/>
    </row>
    <row r="34" spans="1:22" ht="18.75" customHeight="1" x14ac:dyDescent="0.25">
      <c r="A34" s="18"/>
      <c r="B34" s="19" t="str">
        <f>CONCATENATE(A33,A35)</f>
        <v>TP26TP2</v>
      </c>
      <c r="C34" s="20"/>
      <c r="D34" s="20"/>
      <c r="E34" s="20"/>
      <c r="F34" s="21"/>
      <c r="G34" s="22"/>
      <c r="H34" s="22"/>
      <c r="I34" s="22"/>
      <c r="J34" s="23">
        <v>137</v>
      </c>
      <c r="K34" s="23">
        <v>36</v>
      </c>
      <c r="L34" s="23">
        <v>39.85</v>
      </c>
      <c r="M34" s="36">
        <v>234.786</v>
      </c>
      <c r="N34" s="56">
        <v>158.28326100000001</v>
      </c>
      <c r="O34" s="56">
        <v>-173.409559</v>
      </c>
      <c r="P34" s="38">
        <f>-N34*(N37/N36)</f>
        <v>-2.1106722313795449E-3</v>
      </c>
      <c r="Q34" s="38">
        <f>O34*(O37/O36)</f>
        <v>-3.842745279101092E-5</v>
      </c>
      <c r="R34" s="32">
        <f>SUM(P34+N34)</f>
        <v>158.28115032776864</v>
      </c>
      <c r="S34" s="32">
        <f>SUM(Q34+O34)</f>
        <v>-173.40959742745278</v>
      </c>
      <c r="T34" s="52"/>
      <c r="U34" s="53"/>
      <c r="V34" s="54"/>
    </row>
    <row r="35" spans="1:22" ht="18.75" customHeight="1" x14ac:dyDescent="0.25">
      <c r="A35" s="18" t="s">
        <v>28</v>
      </c>
      <c r="B35" s="19"/>
      <c r="C35" s="105"/>
      <c r="D35" s="105"/>
      <c r="E35" s="105"/>
      <c r="F35" s="105"/>
      <c r="G35" s="105"/>
      <c r="H35" s="105"/>
      <c r="I35" s="105"/>
      <c r="J35" s="105"/>
      <c r="K35" s="105"/>
      <c r="L35" s="105"/>
      <c r="M35" s="105"/>
      <c r="N35" s="105"/>
      <c r="O35" s="105"/>
      <c r="P35" s="105"/>
      <c r="Q35" s="105"/>
      <c r="R35" s="105"/>
      <c r="S35" s="105"/>
      <c r="T35" s="49">
        <f>SUM(T33+R34)</f>
        <v>242784.39800000002</v>
      </c>
      <c r="U35" s="50">
        <f>SUM(U33+S34)</f>
        <v>1869645.4370000002</v>
      </c>
      <c r="V35" s="51"/>
    </row>
    <row r="36" spans="1:22" ht="18.75" customHeight="1" x14ac:dyDescent="0.25">
      <c r="A36" s="76" t="s">
        <v>22</v>
      </c>
      <c r="B36" s="77"/>
      <c r="C36" s="106"/>
      <c r="D36" s="107"/>
      <c r="E36" s="107"/>
      <c r="F36" s="107"/>
      <c r="G36" s="107"/>
      <c r="H36" s="107"/>
      <c r="I36" s="107"/>
      <c r="J36" s="107"/>
      <c r="K36" s="107"/>
      <c r="L36" s="108"/>
      <c r="M36" s="37">
        <f>SUM(M5:M34)</f>
        <v>3936.0439999999999</v>
      </c>
      <c r="N36" s="34">
        <f>SUM(N6-N8-N10-N12-N14-N16-N18-N20-N22+N24+N26+N28+N30+N32+N34)</f>
        <v>2047.3530870000002</v>
      </c>
      <c r="O36" s="34">
        <f>SUM(O6+O8+O10+O12+O14+O16+O18+O20-O22-O24-O26-O28-O30-O32-O34)</f>
        <v>3285.2075740000005</v>
      </c>
      <c r="P36" s="95"/>
      <c r="Q36" s="96"/>
      <c r="R36" s="96"/>
      <c r="S36" s="96"/>
      <c r="T36" s="96"/>
      <c r="U36" s="96"/>
      <c r="V36" s="97"/>
    </row>
    <row r="37" spans="1:22" ht="18.75" customHeight="1" x14ac:dyDescent="0.25">
      <c r="A37" s="76" t="s">
        <v>23</v>
      </c>
      <c r="B37" s="77"/>
      <c r="C37" s="26">
        <v>2339</v>
      </c>
      <c r="D37" s="26">
        <v>59</v>
      </c>
      <c r="E37" s="26">
        <v>46.94</v>
      </c>
      <c r="F37" s="27">
        <v>-13.06</v>
      </c>
      <c r="G37" s="28">
        <v>2340</v>
      </c>
      <c r="H37" s="28">
        <v>0</v>
      </c>
      <c r="I37" s="28">
        <v>0</v>
      </c>
      <c r="J37" s="109"/>
      <c r="K37" s="110"/>
      <c r="L37" s="110"/>
      <c r="M37" s="111"/>
      <c r="N37" s="34">
        <f>SUM(N5:N34)</f>
        <v>2.7300999999994247E-2</v>
      </c>
      <c r="O37" s="34">
        <f>SUM(O5:O34)</f>
        <v>7.2800000003780951E-4</v>
      </c>
      <c r="P37" s="112"/>
      <c r="Q37" s="113"/>
      <c r="R37" s="33">
        <f>SUM(R6:R34)</f>
        <v>0</v>
      </c>
      <c r="S37" s="33">
        <f>SUM(S6:S34)</f>
        <v>0</v>
      </c>
      <c r="T37" s="92"/>
      <c r="U37" s="93"/>
      <c r="V37" s="94"/>
    </row>
    <row r="38" spans="1:22" ht="18.75" customHeight="1" x14ac:dyDescent="0.25">
      <c r="A38" s="76" t="s">
        <v>20</v>
      </c>
      <c r="B38" s="77"/>
      <c r="C38" s="89">
        <f>SQRT(N37^2+O37^2)</f>
        <v>2.7310704586292551E-2</v>
      </c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1"/>
    </row>
    <row r="39" spans="1:22" ht="18.75" customHeight="1" thickBot="1" x14ac:dyDescent="0.3">
      <c r="A39" s="78" t="s">
        <v>21</v>
      </c>
      <c r="B39" s="79"/>
      <c r="C39" s="99" t="s">
        <v>26</v>
      </c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1">
        <f>M36/C38</f>
        <v>144120.9247298413</v>
      </c>
      <c r="P39" s="101"/>
      <c r="Q39" s="101"/>
      <c r="R39" s="101"/>
      <c r="S39" s="101"/>
      <c r="T39" s="101"/>
      <c r="U39" s="101"/>
      <c r="V39" s="102"/>
    </row>
    <row r="40" spans="1:22" ht="15.75" thickTop="1" x14ac:dyDescent="0.25"/>
  </sheetData>
  <mergeCells count="24">
    <mergeCell ref="O39:V39"/>
    <mergeCell ref="T3:U3"/>
    <mergeCell ref="C35:S35"/>
    <mergeCell ref="C36:L36"/>
    <mergeCell ref="J37:M37"/>
    <mergeCell ref="P37:Q37"/>
    <mergeCell ref="P3:Q3"/>
    <mergeCell ref="R3:S3"/>
    <mergeCell ref="D1:M2"/>
    <mergeCell ref="A36:B36"/>
    <mergeCell ref="A37:B37"/>
    <mergeCell ref="A39:B39"/>
    <mergeCell ref="A38:B38"/>
    <mergeCell ref="A3:A4"/>
    <mergeCell ref="B3:B4"/>
    <mergeCell ref="M3:M4"/>
    <mergeCell ref="C3:E3"/>
    <mergeCell ref="G3:I3"/>
    <mergeCell ref="J3:L3"/>
    <mergeCell ref="C38:V38"/>
    <mergeCell ref="T37:V37"/>
    <mergeCell ref="P36:V36"/>
    <mergeCell ref="N3:O3"/>
    <mergeCell ref="C39:N39"/>
  </mergeCells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hosny.elsayed</dc:creator>
  <cp:lastModifiedBy>Hosny</cp:lastModifiedBy>
  <cp:lastPrinted>2017-07-22T11:24:06Z</cp:lastPrinted>
  <dcterms:created xsi:type="dcterms:W3CDTF">2013-01-03T08:37:52Z</dcterms:created>
  <dcterms:modified xsi:type="dcterms:W3CDTF">2017-08-05T15:07:06Z</dcterms:modified>
</cp:coreProperties>
</file>